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ropbox\Basil PoC\Light curves\High Light\Assymmetric Positive Wave\Data\Light Curves\Processed\A-Q\"/>
    </mc:Choice>
  </mc:AlternateContent>
  <bookViews>
    <workbookView xWindow="240" yWindow="20" windowWidth="16100" windowHeight="9660"/>
  </bookViews>
  <sheets>
    <sheet name="Measurements" sheetId="1" r:id="rId1"/>
    <sheet name="Remarks" sheetId="2" r:id="rId2"/>
  </sheets>
  <calcPr calcId="152511"/>
</workbook>
</file>

<file path=xl/calcChain.xml><?xml version="1.0" encoding="utf-8"?>
<calcChain xmlns="http://schemas.openxmlformats.org/spreadsheetml/2006/main">
  <c r="CE30" i="1" l="1"/>
  <c r="CD30" i="1"/>
  <c r="CB30" i="1"/>
  <c r="CC30" i="1" s="1"/>
  <c r="BG30" i="1"/>
  <c r="BF30" i="1"/>
  <c r="BE30" i="1"/>
  <c r="BD30" i="1"/>
  <c r="BH30" i="1" s="1"/>
  <c r="BI30" i="1" s="1"/>
  <c r="BC30" i="1"/>
  <c r="AX30" i="1" s="1"/>
  <c r="AZ30" i="1"/>
  <c r="AS30" i="1"/>
  <c r="AL30" i="1"/>
  <c r="AM30" i="1" s="1"/>
  <c r="AG30" i="1"/>
  <c r="AE30" i="1"/>
  <c r="G30" i="1" s="1"/>
  <c r="W30" i="1"/>
  <c r="V30" i="1"/>
  <c r="U30" i="1" s="1"/>
  <c r="N30" i="1"/>
  <c r="L30" i="1"/>
  <c r="I30" i="1"/>
  <c r="H30" i="1"/>
  <c r="AV30" i="1" s="1"/>
  <c r="CE29" i="1"/>
  <c r="CD29" i="1"/>
  <c r="CC29" i="1"/>
  <c r="AU29" i="1" s="1"/>
  <c r="CB29" i="1"/>
  <c r="BG29" i="1"/>
  <c r="BF29" i="1"/>
  <c r="BE29" i="1"/>
  <c r="BD29" i="1"/>
  <c r="BH29" i="1" s="1"/>
  <c r="BI29" i="1" s="1"/>
  <c r="BC29" i="1"/>
  <c r="AX29" i="1" s="1"/>
  <c r="AZ29" i="1"/>
  <c r="AS29" i="1"/>
  <c r="AL29" i="1"/>
  <c r="AM29" i="1" s="1"/>
  <c r="AG29" i="1"/>
  <c r="AE29" i="1"/>
  <c r="I29" i="1" s="1"/>
  <c r="W29" i="1"/>
  <c r="V29" i="1"/>
  <c r="U29" i="1"/>
  <c r="N29" i="1"/>
  <c r="CE28" i="1"/>
  <c r="CD28" i="1"/>
  <c r="CB28" i="1"/>
  <c r="CC28" i="1" s="1"/>
  <c r="BG28" i="1"/>
  <c r="BF28" i="1"/>
  <c r="BE28" i="1"/>
  <c r="BD28" i="1"/>
  <c r="BH28" i="1" s="1"/>
  <c r="BI28" i="1" s="1"/>
  <c r="BC28" i="1"/>
  <c r="AZ28" i="1"/>
  <c r="AX28" i="1"/>
  <c r="AS28" i="1"/>
  <c r="AL28" i="1"/>
  <c r="AM28" i="1" s="1"/>
  <c r="AG28" i="1"/>
  <c r="AE28" i="1" s="1"/>
  <c r="AF28" i="1"/>
  <c r="W28" i="1"/>
  <c r="V28" i="1"/>
  <c r="N28" i="1"/>
  <c r="CE27" i="1"/>
  <c r="CD27" i="1"/>
  <c r="CB27" i="1"/>
  <c r="BG27" i="1"/>
  <c r="BF27" i="1"/>
  <c r="BE27" i="1"/>
  <c r="BD27" i="1"/>
  <c r="BH27" i="1" s="1"/>
  <c r="BI27" i="1" s="1"/>
  <c r="BC27" i="1"/>
  <c r="AX27" i="1" s="1"/>
  <c r="AZ27" i="1"/>
  <c r="AS27" i="1"/>
  <c r="AL27" i="1"/>
  <c r="AM27" i="1" s="1"/>
  <c r="AG27" i="1"/>
  <c r="AE27" i="1" s="1"/>
  <c r="G27" i="1" s="1"/>
  <c r="Y27" i="1" s="1"/>
  <c r="W27" i="1"/>
  <c r="U27" i="1" s="1"/>
  <c r="V27" i="1"/>
  <c r="N27" i="1"/>
  <c r="L27" i="1"/>
  <c r="H27" i="1"/>
  <c r="AV27" i="1" s="1"/>
  <c r="CE26" i="1"/>
  <c r="CD26" i="1"/>
  <c r="CB26" i="1"/>
  <c r="CC26" i="1" s="1"/>
  <c r="BG26" i="1"/>
  <c r="BF26" i="1"/>
  <c r="BE26" i="1"/>
  <c r="BD26" i="1"/>
  <c r="BH26" i="1" s="1"/>
  <c r="BI26" i="1" s="1"/>
  <c r="BC26" i="1"/>
  <c r="AX26" i="1" s="1"/>
  <c r="AZ26" i="1"/>
  <c r="AS26" i="1"/>
  <c r="AL26" i="1"/>
  <c r="AM26" i="1" s="1"/>
  <c r="AG26" i="1"/>
  <c r="AE26" i="1"/>
  <c r="I26" i="1" s="1"/>
  <c r="W26" i="1"/>
  <c r="U26" i="1" s="1"/>
  <c r="V26" i="1"/>
  <c r="N26" i="1"/>
  <c r="L26" i="1"/>
  <c r="CE25" i="1"/>
  <c r="CD25" i="1"/>
  <c r="CC25" i="1" s="1"/>
  <c r="CB25" i="1"/>
  <c r="BG25" i="1"/>
  <c r="BF25" i="1"/>
  <c r="BE25" i="1"/>
  <c r="BD25" i="1"/>
  <c r="BH25" i="1" s="1"/>
  <c r="BI25" i="1" s="1"/>
  <c r="BC25" i="1"/>
  <c r="AZ25" i="1"/>
  <c r="AX25" i="1"/>
  <c r="AS25" i="1"/>
  <c r="AL25" i="1"/>
  <c r="AM25" i="1" s="1"/>
  <c r="AG25" i="1"/>
  <c r="AE25" i="1" s="1"/>
  <c r="W25" i="1"/>
  <c r="V25" i="1"/>
  <c r="U25" i="1" s="1"/>
  <c r="N25" i="1"/>
  <c r="CE24" i="1"/>
  <c r="CD24" i="1"/>
  <c r="CB24" i="1"/>
  <c r="CC24" i="1" s="1"/>
  <c r="BG24" i="1"/>
  <c r="BF24" i="1"/>
  <c r="BE24" i="1"/>
  <c r="BD24" i="1"/>
  <c r="BH24" i="1" s="1"/>
  <c r="BI24" i="1" s="1"/>
  <c r="BC24" i="1"/>
  <c r="AX24" i="1" s="1"/>
  <c r="AZ24" i="1"/>
  <c r="AS24" i="1"/>
  <c r="AL24" i="1"/>
  <c r="AM24" i="1" s="1"/>
  <c r="AG24" i="1"/>
  <c r="AE24" i="1" s="1"/>
  <c r="AF24" i="1" s="1"/>
  <c r="W24" i="1"/>
  <c r="V24" i="1"/>
  <c r="N24" i="1"/>
  <c r="CE23" i="1"/>
  <c r="CD23" i="1"/>
  <c r="CB23" i="1"/>
  <c r="CC23" i="1" s="1"/>
  <c r="AU23" i="1" s="1"/>
  <c r="AW23" i="1" s="1"/>
  <c r="BG23" i="1"/>
  <c r="BF23" i="1"/>
  <c r="BE23" i="1"/>
  <c r="BD23" i="1"/>
  <c r="BH23" i="1" s="1"/>
  <c r="BI23" i="1" s="1"/>
  <c r="BC23" i="1"/>
  <c r="AX23" i="1" s="1"/>
  <c r="AZ23" i="1"/>
  <c r="AS23" i="1"/>
  <c r="AL23" i="1"/>
  <c r="AM23" i="1" s="1"/>
  <c r="AG23" i="1"/>
  <c r="AE23" i="1"/>
  <c r="AF23" i="1" s="1"/>
  <c r="W23" i="1"/>
  <c r="V23" i="1"/>
  <c r="U23" i="1" s="1"/>
  <c r="N23" i="1"/>
  <c r="CE22" i="1"/>
  <c r="CD22" i="1"/>
  <c r="CB22" i="1"/>
  <c r="CC22" i="1" s="1"/>
  <c r="BG22" i="1"/>
  <c r="BF22" i="1"/>
  <c r="BE22" i="1"/>
  <c r="BD22" i="1"/>
  <c r="BH22" i="1" s="1"/>
  <c r="BI22" i="1" s="1"/>
  <c r="BC22" i="1"/>
  <c r="AX22" i="1" s="1"/>
  <c r="AZ22" i="1"/>
  <c r="AS22" i="1"/>
  <c r="AL22" i="1"/>
  <c r="AM22" i="1" s="1"/>
  <c r="AG22" i="1"/>
  <c r="AE22" i="1" s="1"/>
  <c r="W22" i="1"/>
  <c r="V22" i="1"/>
  <c r="U22" i="1"/>
  <c r="N22" i="1"/>
  <c r="CE21" i="1"/>
  <c r="CD21" i="1"/>
  <c r="CB21" i="1"/>
  <c r="CC21" i="1" s="1"/>
  <c r="BG21" i="1"/>
  <c r="BF21" i="1"/>
  <c r="BE21" i="1"/>
  <c r="BD21" i="1"/>
  <c r="BH21" i="1" s="1"/>
  <c r="BI21" i="1" s="1"/>
  <c r="BC21" i="1"/>
  <c r="AX21" i="1" s="1"/>
  <c r="AZ21" i="1"/>
  <c r="AS21" i="1"/>
  <c r="AM21" i="1"/>
  <c r="AL21" i="1"/>
  <c r="AG21" i="1"/>
  <c r="AE21" i="1" s="1"/>
  <c r="W21" i="1"/>
  <c r="V21" i="1"/>
  <c r="U21" i="1" s="1"/>
  <c r="N21" i="1"/>
  <c r="CE20" i="1"/>
  <c r="CD20" i="1"/>
  <c r="CB20" i="1"/>
  <c r="BG20" i="1"/>
  <c r="BF20" i="1"/>
  <c r="BE20" i="1"/>
  <c r="BD20" i="1"/>
  <c r="BH20" i="1" s="1"/>
  <c r="BI20" i="1" s="1"/>
  <c r="BC20" i="1"/>
  <c r="AX20" i="1" s="1"/>
  <c r="AZ20" i="1"/>
  <c r="AS20" i="1"/>
  <c r="AL20" i="1"/>
  <c r="AM20" i="1" s="1"/>
  <c r="AG20" i="1"/>
  <c r="AE20" i="1" s="1"/>
  <c r="I20" i="1" s="1"/>
  <c r="W20" i="1"/>
  <c r="V20" i="1"/>
  <c r="U20" i="1" s="1"/>
  <c r="N20" i="1"/>
  <c r="CE19" i="1"/>
  <c r="CD19" i="1"/>
  <c r="CB19" i="1"/>
  <c r="CC19" i="1" s="1"/>
  <c r="BG19" i="1"/>
  <c r="BF19" i="1"/>
  <c r="BE19" i="1"/>
  <c r="BD19" i="1"/>
  <c r="BH19" i="1" s="1"/>
  <c r="BI19" i="1" s="1"/>
  <c r="BC19" i="1"/>
  <c r="AX19" i="1" s="1"/>
  <c r="AZ19" i="1"/>
  <c r="AS19" i="1"/>
  <c r="AL19" i="1"/>
  <c r="AM19" i="1" s="1"/>
  <c r="AG19" i="1"/>
  <c r="AE19" i="1" s="1"/>
  <c r="W19" i="1"/>
  <c r="V19" i="1"/>
  <c r="U19" i="1"/>
  <c r="N19" i="1"/>
  <c r="L19" i="1" l="1"/>
  <c r="I19" i="1"/>
  <c r="AU21" i="1"/>
  <c r="AW21" i="1" s="1"/>
  <c r="Q21" i="1"/>
  <c r="G22" i="1"/>
  <c r="I22" i="1"/>
  <c r="H22" i="1"/>
  <c r="AV22" i="1" s="1"/>
  <c r="AF25" i="1"/>
  <c r="I25" i="1"/>
  <c r="G24" i="1"/>
  <c r="Y24" i="1" s="1"/>
  <c r="AW29" i="1"/>
  <c r="Q23" i="1"/>
  <c r="Q24" i="1"/>
  <c r="H26" i="1"/>
  <c r="AV26" i="1" s="1"/>
  <c r="CC27" i="1"/>
  <c r="AU27" i="1" s="1"/>
  <c r="AW27" i="1" s="1"/>
  <c r="U28" i="1"/>
  <c r="AU25" i="1"/>
  <c r="AW25" i="1" s="1"/>
  <c r="Q25" i="1"/>
  <c r="AU26" i="1"/>
  <c r="AW26" i="1" s="1"/>
  <c r="Q26" i="1"/>
  <c r="Q19" i="1"/>
  <c r="AU19" i="1"/>
  <c r="AW19" i="1" s="1"/>
  <c r="L21" i="1"/>
  <c r="H21" i="1"/>
  <c r="AV21" i="1" s="1"/>
  <c r="AY21" i="1" s="1"/>
  <c r="AF21" i="1"/>
  <c r="I21" i="1"/>
  <c r="G21" i="1"/>
  <c r="AU22" i="1"/>
  <c r="AW22" i="1" s="1"/>
  <c r="Q22" i="1"/>
  <c r="Q28" i="1"/>
  <c r="AU28" i="1"/>
  <c r="AF19" i="1"/>
  <c r="G23" i="1"/>
  <c r="L23" i="1"/>
  <c r="U24" i="1"/>
  <c r="AU24" i="1"/>
  <c r="I28" i="1"/>
  <c r="L28" i="1"/>
  <c r="H28" i="1"/>
  <c r="AV28" i="1" s="1"/>
  <c r="AY28" i="1" s="1"/>
  <c r="AU30" i="1"/>
  <c r="AW30" i="1" s="1"/>
  <c r="Q30" i="1"/>
  <c r="AW24" i="1"/>
  <c r="G19" i="1"/>
  <c r="G20" i="1"/>
  <c r="L20" i="1"/>
  <c r="R21" i="1"/>
  <c r="S21" i="1" s="1"/>
  <c r="Y22" i="1"/>
  <c r="AF22" i="1"/>
  <c r="H23" i="1"/>
  <c r="AV23" i="1" s="1"/>
  <c r="AY23" i="1" s="1"/>
  <c r="R23" i="1"/>
  <c r="S23" i="1" s="1"/>
  <c r="I24" i="1"/>
  <c r="L24" i="1"/>
  <c r="H24" i="1"/>
  <c r="AV24" i="1" s="1"/>
  <c r="AY24" i="1" s="1"/>
  <c r="L25" i="1"/>
  <c r="H25" i="1"/>
  <c r="AV25" i="1" s="1"/>
  <c r="AY25" i="1" s="1"/>
  <c r="G25" i="1"/>
  <c r="AF27" i="1"/>
  <c r="I27" i="1"/>
  <c r="G28" i="1"/>
  <c r="Q29" i="1"/>
  <c r="Y30" i="1"/>
  <c r="AY26" i="1"/>
  <c r="H19" i="1"/>
  <c r="AV19" i="1" s="1"/>
  <c r="H20" i="1"/>
  <c r="AV20" i="1" s="1"/>
  <c r="AF20" i="1"/>
  <c r="CC20" i="1"/>
  <c r="L22" i="1"/>
  <c r="I23" i="1"/>
  <c r="R24" i="1"/>
  <c r="S24" i="1" s="1"/>
  <c r="Z24" i="1" s="1"/>
  <c r="G26" i="1"/>
  <c r="AF26" i="1"/>
  <c r="AW28" i="1"/>
  <c r="L29" i="1"/>
  <c r="H29" i="1"/>
  <c r="AV29" i="1" s="1"/>
  <c r="AY29" i="1" s="1"/>
  <c r="G29" i="1"/>
  <c r="AF29" i="1"/>
  <c r="AF30" i="1"/>
  <c r="AY27" i="1" l="1"/>
  <c r="Q27" i="1"/>
  <c r="R27" i="1" s="1"/>
  <c r="S27" i="1" s="1"/>
  <c r="AA23" i="1"/>
  <c r="T23" i="1"/>
  <c r="X23" i="1" s="1"/>
  <c r="Y19" i="1"/>
  <c r="R26" i="1"/>
  <c r="S26" i="1" s="1"/>
  <c r="AY30" i="1"/>
  <c r="Z23" i="1"/>
  <c r="R29" i="1"/>
  <c r="S29" i="1" s="1"/>
  <c r="O29" i="1" s="1"/>
  <c r="M29" i="1" s="1"/>
  <c r="P29" i="1" s="1"/>
  <c r="J29" i="1" s="1"/>
  <c r="K29" i="1" s="1"/>
  <c r="Y25" i="1"/>
  <c r="R22" i="1"/>
  <c r="S22" i="1" s="1"/>
  <c r="R19" i="1"/>
  <c r="S19" i="1" s="1"/>
  <c r="AY22" i="1"/>
  <c r="Y29" i="1"/>
  <c r="Q20" i="1"/>
  <c r="AU20" i="1"/>
  <c r="AW20" i="1" s="1"/>
  <c r="O26" i="1"/>
  <c r="M26" i="1" s="1"/>
  <c r="P26" i="1" s="1"/>
  <c r="J26" i="1" s="1"/>
  <c r="K26" i="1" s="1"/>
  <c r="Y26" i="1"/>
  <c r="Y28" i="1"/>
  <c r="O28" i="1"/>
  <c r="M28" i="1" s="1"/>
  <c r="P28" i="1" s="1"/>
  <c r="J28" i="1" s="1"/>
  <c r="K28" i="1" s="1"/>
  <c r="Y23" i="1"/>
  <c r="O23" i="1"/>
  <c r="M23" i="1" s="1"/>
  <c r="P23" i="1" s="1"/>
  <c r="J23" i="1" s="1"/>
  <c r="K23" i="1" s="1"/>
  <c r="R25" i="1"/>
  <c r="S25" i="1" s="1"/>
  <c r="T21" i="1"/>
  <c r="X21" i="1" s="1"/>
  <c r="AA21" i="1"/>
  <c r="Z21" i="1"/>
  <c r="T24" i="1"/>
  <c r="X24" i="1" s="1"/>
  <c r="AA24" i="1"/>
  <c r="AB24" i="1" s="1"/>
  <c r="AY19" i="1"/>
  <c r="O24" i="1"/>
  <c r="M24" i="1" s="1"/>
  <c r="P24" i="1" s="1"/>
  <c r="J24" i="1" s="1"/>
  <c r="K24" i="1" s="1"/>
  <c r="Y20" i="1"/>
  <c r="R30" i="1"/>
  <c r="S30" i="1" s="1"/>
  <c r="R28" i="1"/>
  <c r="S28" i="1" s="1"/>
  <c r="Y21" i="1"/>
  <c r="O21" i="1"/>
  <c r="M21" i="1" s="1"/>
  <c r="P21" i="1" s="1"/>
  <c r="J21" i="1" s="1"/>
  <c r="K21" i="1" s="1"/>
  <c r="AY20" i="1" l="1"/>
  <c r="AA22" i="1"/>
  <c r="T22" i="1"/>
  <c r="X22" i="1" s="1"/>
  <c r="O22" i="1"/>
  <c r="M22" i="1" s="1"/>
  <c r="P22" i="1" s="1"/>
  <c r="J22" i="1" s="1"/>
  <c r="K22" i="1" s="1"/>
  <c r="Z22" i="1"/>
  <c r="T29" i="1"/>
  <c r="X29" i="1" s="1"/>
  <c r="AA29" i="1"/>
  <c r="Z29" i="1"/>
  <c r="T28" i="1"/>
  <c r="X28" i="1" s="1"/>
  <c r="AA28" i="1"/>
  <c r="Z28" i="1"/>
  <c r="AA26" i="1"/>
  <c r="AB26" i="1" s="1"/>
  <c r="T26" i="1"/>
  <c r="X26" i="1" s="1"/>
  <c r="Z26" i="1"/>
  <c r="AB23" i="1"/>
  <c r="AA30" i="1"/>
  <c r="AB30" i="1" s="1"/>
  <c r="T30" i="1"/>
  <c r="X30" i="1" s="1"/>
  <c r="O30" i="1"/>
  <c r="M30" i="1" s="1"/>
  <c r="P30" i="1" s="1"/>
  <c r="J30" i="1" s="1"/>
  <c r="K30" i="1" s="1"/>
  <c r="Z30" i="1"/>
  <c r="T25" i="1"/>
  <c r="X25" i="1" s="1"/>
  <c r="AA25" i="1"/>
  <c r="Z25" i="1"/>
  <c r="R20" i="1"/>
  <c r="S20" i="1" s="1"/>
  <c r="T19" i="1"/>
  <c r="X19" i="1" s="1"/>
  <c r="AA19" i="1"/>
  <c r="Z19" i="1"/>
  <c r="AB21" i="1"/>
  <c r="O25" i="1"/>
  <c r="M25" i="1" s="1"/>
  <c r="P25" i="1" s="1"/>
  <c r="J25" i="1" s="1"/>
  <c r="K25" i="1" s="1"/>
  <c r="O19" i="1"/>
  <c r="M19" i="1" s="1"/>
  <c r="P19" i="1" s="1"/>
  <c r="J19" i="1" s="1"/>
  <c r="K19" i="1" s="1"/>
  <c r="AA27" i="1"/>
  <c r="T27" i="1"/>
  <c r="X27" i="1" s="1"/>
  <c r="O27" i="1"/>
  <c r="M27" i="1" s="1"/>
  <c r="P27" i="1" s="1"/>
  <c r="J27" i="1" s="1"/>
  <c r="K27" i="1" s="1"/>
  <c r="Z27" i="1"/>
  <c r="AB19" i="1" l="1"/>
  <c r="AB25" i="1"/>
  <c r="Z20" i="1"/>
  <c r="T20" i="1"/>
  <c r="X20" i="1" s="1"/>
  <c r="AA20" i="1"/>
  <c r="AB20" i="1" s="1"/>
  <c r="O20" i="1"/>
  <c r="M20" i="1" s="1"/>
  <c r="P20" i="1" s="1"/>
  <c r="J20" i="1" s="1"/>
  <c r="K20" i="1" s="1"/>
  <c r="AB29" i="1"/>
  <c r="AB27" i="1"/>
  <c r="AB28" i="1"/>
  <c r="AB22" i="1"/>
</calcChain>
</file>

<file path=xl/sharedStrings.xml><?xml version="1.0" encoding="utf-8"?>
<sst xmlns="http://schemas.openxmlformats.org/spreadsheetml/2006/main" count="1032" uniqueCount="428">
  <si>
    <t>File opened</t>
  </si>
  <si>
    <t>2020-09-15 16:05:59</t>
  </si>
  <si>
    <t>Console s/n</t>
  </si>
  <si>
    <t>68C-812095</t>
  </si>
  <si>
    <t>Console ver</t>
  </si>
  <si>
    <t>Bluestem v.1.4.05</t>
  </si>
  <si>
    <t>Scripts ver</t>
  </si>
  <si>
    <t>2020.04  1.4.05, May 2020</t>
  </si>
  <si>
    <t>Head s/n</t>
  </si>
  <si>
    <t>68H-982085</t>
  </si>
  <si>
    <t>Head ver</t>
  </si>
  <si>
    <t>1.4.2</t>
  </si>
  <si>
    <t>Head cal</t>
  </si>
  <si>
    <t>{"h2oaspanconc1": "12.3", "co2bspan2": "-0.0307497", "co2bspanconc2": "314.9", "h2obspan2": "0", "ssb_ref": "31753.4", "co2bspan2a": "0.311555", "flowbzero": "0.28968", "co2azero": "0.921054", "ssa_ref": "36120.6", "co2aspan1": "1.00005", "h2oaspan2b": "0.0708394", "tbzero": "0.254194", "h2oaspan2": "0", "oxygen": "21", "h2oaspanconc2": "0", "co2aspan2": "-0.0307414", "tazero": "0.147623", "co2aspan2a": "0.312431", "h2obspanconc1": "12.3", "h2obzero": "1.07175", "co2bspanconc1": "2475", "co2bzero": "0.906224", "h2obspan2b": "0.069531", "h2obspan2a": "0.0694225", "flowazero": "0.35803", "co2aspanconc1": "2475", "h2oaspan1": "1.00685", "co2aspan2b": "0.309446", "co2bspan1": "0.99974", "flowmeterzero": "1.00382", "co2bspan2b": "0.308489", "co2aspanconc2": "314.9", "h2oaspan2a": "0.0703577", "h2oazero": "1.08538", "h2obspan1": "1.00156", "chamberpressurezero": "2.63676", "h2obspanconc2": "0"}</t>
  </si>
  <si>
    <t>Chamber type</t>
  </si>
  <si>
    <t>6800-01A</t>
  </si>
  <si>
    <t>Chamber s/n</t>
  </si>
  <si>
    <t>MPF-281845</t>
  </si>
  <si>
    <t>Chamber rev</t>
  </si>
  <si>
    <t>0</t>
  </si>
  <si>
    <t>Chamber cal</t>
  </si>
  <si>
    <t>Fluorometer</t>
  </si>
  <si>
    <t>Flr. Version</t>
  </si>
  <si>
    <t>16:05:59</t>
  </si>
  <si>
    <t>Stability Definition:	ΔH2O (Meas2): Slp&lt;0.5 Per=20	ΔCO2 (Meas2): Slp&lt;0.1 Per=20</t>
  </si>
  <si>
    <t>SysConst</t>
  </si>
  <si>
    <t>AvgTime</t>
  </si>
  <si>
    <t>4</t>
  </si>
  <si>
    <t>Oxygen</t>
  </si>
  <si>
    <t>21</t>
  </si>
  <si>
    <t>ChambConst</t>
  </si>
  <si>
    <t>Chamber</t>
  </si>
  <si>
    <t>Aperture</t>
  </si>
  <si>
    <t>6 cm²</t>
  </si>
  <si>
    <t>blc_a</t>
  </si>
  <si>
    <t>blc_b</t>
  </si>
  <si>
    <t>blc_c</t>
  </si>
  <si>
    <t>blc_d</t>
  </si>
  <si>
    <t>blc_e</t>
  </si>
  <si>
    <t>blc_minS</t>
  </si>
  <si>
    <t>blc_maxS</t>
  </si>
  <si>
    <t>blc_Po</t>
  </si>
  <si>
    <t>Const</t>
  </si>
  <si>
    <t>S</t>
  </si>
  <si>
    <t>K</t>
  </si>
  <si>
    <t>Geometry</t>
  </si>
  <si>
    <t>0: Broadleaf</t>
  </si>
  <si>
    <t>CustomBLC</t>
  </si>
  <si>
    <t>LTConst</t>
  </si>
  <si>
    <t>deltaTw</t>
  </si>
  <si>
    <t>fT1</t>
  </si>
  <si>
    <t>fT2</t>
  </si>
  <si>
    <t>fTeb</t>
  </si>
  <si>
    <t>LQConst</t>
  </si>
  <si>
    <t>Leaf</t>
  </si>
  <si>
    <t>standard</t>
  </si>
  <si>
    <t>Ambient</t>
  </si>
  <si>
    <t>Sun+Sky</t>
  </si>
  <si>
    <t>abs_ambient</t>
  </si>
  <si>
    <t>abs_redLED</t>
  </si>
  <si>
    <t>abs_greenLED</t>
  </si>
  <si>
    <t>abs_blueLED</t>
  </si>
  <si>
    <t>abs_whiteLED</t>
  </si>
  <si>
    <t>abs_redFlr</t>
  </si>
  <si>
    <t>abs_blueFlr</t>
  </si>
  <si>
    <t>k_ambient</t>
  </si>
  <si>
    <t>k_redLED</t>
  </si>
  <si>
    <t>k_greenLED</t>
  </si>
  <si>
    <t>k_blueLED</t>
  </si>
  <si>
    <t>k_whiteLED</t>
  </si>
  <si>
    <t>k_redFlr</t>
  </si>
  <si>
    <t>k_blueFlr</t>
  </si>
  <si>
    <t>QConst</t>
  </si>
  <si>
    <t>fQ_Amb_in</t>
  </si>
  <si>
    <t>fQ_Amb_out</t>
  </si>
  <si>
    <t>fQ_HeadLS</t>
  </si>
  <si>
    <t>fQ_ConsoleLS</t>
  </si>
  <si>
    <t>fQ_Flr</t>
  </si>
  <si>
    <t>LeakConst</t>
  </si>
  <si>
    <t>fan_a</t>
  </si>
  <si>
    <t>fan_b</t>
  </si>
  <si>
    <t>fan_c</t>
  </si>
  <si>
    <t>fan_d</t>
  </si>
  <si>
    <t>Fs_meas</t>
  </si>
  <si>
    <t>3.37926 79.7592 380.689 631.417 870.345 1076.73 1269.56 1396.59</t>
  </si>
  <si>
    <t>Fs_true</t>
  </si>
  <si>
    <t>0.283432 105.182 402.615 600.933 797.886 1000.96 1200.25 1400.45</t>
  </si>
  <si>
    <t>leak_wt</t>
  </si>
  <si>
    <t>Sys</t>
  </si>
  <si>
    <t>GasEx</t>
  </si>
  <si>
    <t>Leak</t>
  </si>
  <si>
    <t>FLR</t>
  </si>
  <si>
    <t>MPF</t>
  </si>
  <si>
    <t>FastKntcs</t>
  </si>
  <si>
    <t>LeafQ</t>
  </si>
  <si>
    <t>Meas</t>
  </si>
  <si>
    <t>Meas2</t>
  </si>
  <si>
    <t>FlrLS</t>
  </si>
  <si>
    <t>FlrStats</t>
  </si>
  <si>
    <t>MchEvent</t>
  </si>
  <si>
    <t>Stability</t>
  </si>
  <si>
    <t>Raw</t>
  </si>
  <si>
    <t>Status2</t>
  </si>
  <si>
    <t>Auxiliary</t>
  </si>
  <si>
    <t>MchStatus</t>
  </si>
  <si>
    <t>Status</t>
  </si>
  <si>
    <t>obs</t>
  </si>
  <si>
    <t>time</t>
  </si>
  <si>
    <t>elapsed</t>
  </si>
  <si>
    <t>date</t>
  </si>
  <si>
    <t>hhmmss</t>
  </si>
  <si>
    <t>TIME</t>
  </si>
  <si>
    <t>E</t>
  </si>
  <si>
    <t>A</t>
  </si>
  <si>
    <t>Ca</t>
  </si>
  <si>
    <t>Ci</t>
  </si>
  <si>
    <t>Pci</t>
  </si>
  <si>
    <t>Pca</t>
  </si>
  <si>
    <t>gsw</t>
  </si>
  <si>
    <t>gbw</t>
  </si>
  <si>
    <t>gtw</t>
  </si>
  <si>
    <t>gtc</t>
  </si>
  <si>
    <t>Rabs</t>
  </si>
  <si>
    <t>TleafEB</t>
  </si>
  <si>
    <t>TleafCnd</t>
  </si>
  <si>
    <t>SVPleaf</t>
  </si>
  <si>
    <t>RHcham</t>
  </si>
  <si>
    <t>VPcham</t>
  </si>
  <si>
    <t>SVPcham</t>
  </si>
  <si>
    <t>VPDleaf</t>
  </si>
  <si>
    <t>LatHFlux</t>
  </si>
  <si>
    <t>SenHFlux</t>
  </si>
  <si>
    <t>NetTherm</t>
  </si>
  <si>
    <t>EBSum</t>
  </si>
  <si>
    <t>LeakPct</t>
  </si>
  <si>
    <t>CorrFact</t>
  </si>
  <si>
    <t>CorrFactPct</t>
  </si>
  <si>
    <t>Fan</t>
  </si>
  <si>
    <t>DarkAdaptedID</t>
  </si>
  <si>
    <t>Qmax_d</t>
  </si>
  <si>
    <t>Fo</t>
  </si>
  <si>
    <t>Fm</t>
  </si>
  <si>
    <t>Fv</t>
  </si>
  <si>
    <t>Fv/Fm</t>
  </si>
  <si>
    <t>Adark</t>
  </si>
  <si>
    <t>LightAdaptedID</t>
  </si>
  <si>
    <t>Qmax</t>
  </si>
  <si>
    <t>Fs</t>
  </si>
  <si>
    <t>PhiPS2</t>
  </si>
  <si>
    <t>PS2/1</t>
  </si>
  <si>
    <t>Qabs_fs</t>
  </si>
  <si>
    <t>Afs</t>
  </si>
  <si>
    <t>ETR</t>
  </si>
  <si>
    <t>Fv'/Fm'</t>
  </si>
  <si>
    <t>PhiCO2</t>
  </si>
  <si>
    <t>NPQ</t>
  </si>
  <si>
    <t>DarkPulseID</t>
  </si>
  <si>
    <t>Fo'</t>
  </si>
  <si>
    <t>Fv'</t>
  </si>
  <si>
    <t>qP</t>
  </si>
  <si>
    <t>qN</t>
  </si>
  <si>
    <t>qP_Fo</t>
  </si>
  <si>
    <t>qN_Fo</t>
  </si>
  <si>
    <t>qL</t>
  </si>
  <si>
    <t>1-qL</t>
  </si>
  <si>
    <t>ID</t>
  </si>
  <si>
    <t>P1_dur</t>
  </si>
  <si>
    <t>P2_dur</t>
  </si>
  <si>
    <t>P3_dur</t>
  </si>
  <si>
    <t>P1_Qmax</t>
  </si>
  <si>
    <t>P1_Fmax</t>
  </si>
  <si>
    <t>P2_dQdt</t>
  </si>
  <si>
    <t>P3_ΔF</t>
  </si>
  <si>
    <t>Duration</t>
  </si>
  <si>
    <t>F1</t>
  </si>
  <si>
    <t>F2</t>
  </si>
  <si>
    <t>Fmax</t>
  </si>
  <si>
    <t>T@HIR</t>
  </si>
  <si>
    <t>T@F1</t>
  </si>
  <si>
    <t>T@F2</t>
  </si>
  <si>
    <t>T@Fmax</t>
  </si>
  <si>
    <t>Qin</t>
  </si>
  <si>
    <t>Qabs</t>
  </si>
  <si>
    <t>alpha</t>
  </si>
  <si>
    <t>convert</t>
  </si>
  <si>
    <t>CO2_s</t>
  </si>
  <si>
    <t>CO2_r</t>
  </si>
  <si>
    <t>H2O_s</t>
  </si>
  <si>
    <t>H2O_r</t>
  </si>
  <si>
    <t>CO2_a</t>
  </si>
  <si>
    <t>H2O_a</t>
  </si>
  <si>
    <t>Flow</t>
  </si>
  <si>
    <t>Pa</t>
  </si>
  <si>
    <t>ΔPcham</t>
  </si>
  <si>
    <t>Tair</t>
  </si>
  <si>
    <t>Tleaf</t>
  </si>
  <si>
    <t>Tleaf2</t>
  </si>
  <si>
    <t>Offset</t>
  </si>
  <si>
    <t>Offset2</t>
  </si>
  <si>
    <t>Fan_speed</t>
  </si>
  <si>
    <t>Qamb_in</t>
  </si>
  <si>
    <t>Qamb_out</t>
  </si>
  <si>
    <t>ΔCO2</t>
  </si>
  <si>
    <t>CO2_s_d</t>
  </si>
  <si>
    <t>CO2_r_d</t>
  </si>
  <si>
    <t>ΔH2O</t>
  </si>
  <si>
    <t>CO2_b</t>
  </si>
  <si>
    <t>H2O_b</t>
  </si>
  <si>
    <t>e_s</t>
  </si>
  <si>
    <t>e_r</t>
  </si>
  <si>
    <t>Td_s</t>
  </si>
  <si>
    <t>Td_r</t>
  </si>
  <si>
    <t>Q</t>
  </si>
  <si>
    <t>f_red</t>
  </si>
  <si>
    <t>f_blue</t>
  </si>
  <si>
    <t>f_farred</t>
  </si>
  <si>
    <t>F</t>
  </si>
  <si>
    <t>Q_modavg</t>
  </si>
  <si>
    <t>F_dc</t>
  </si>
  <si>
    <t>Pc</t>
  </si>
  <si>
    <t>Tled</t>
  </si>
  <si>
    <t>TDigital</t>
  </si>
  <si>
    <t>TPreamp</t>
  </si>
  <si>
    <t>TPwrSpy</t>
  </si>
  <si>
    <t>TDrive</t>
  </si>
  <si>
    <t>Q_red</t>
  </si>
  <si>
    <t>Q_blue</t>
  </si>
  <si>
    <t>Q_farred</t>
  </si>
  <si>
    <t>TSPF</t>
  </si>
  <si>
    <t>state</t>
  </si>
  <si>
    <t>F_avg</t>
  </si>
  <si>
    <t>dF/dt</t>
  </si>
  <si>
    <t>dF_dc/dt</t>
  </si>
  <si>
    <t>F_dc_avg</t>
  </si>
  <si>
    <t>period</t>
  </si>
  <si>
    <t>co2_t</t>
  </si>
  <si>
    <t>h2o_t</t>
  </si>
  <si>
    <t>count</t>
  </si>
  <si>
    <t>co2_adj</t>
  </si>
  <si>
    <t>h2o_adj</t>
  </si>
  <si>
    <t>co2_match</t>
  </si>
  <si>
    <t>h2o_match</t>
  </si>
  <si>
    <t>co2_at</t>
  </si>
  <si>
    <t>h2o_at</t>
  </si>
  <si>
    <t>co2_cv</t>
  </si>
  <si>
    <t>h2o_cv</t>
  </si>
  <si>
    <t>ΔCO2:MN</t>
  </si>
  <si>
    <t>ΔCO2:SLP</t>
  </si>
  <si>
    <t>ΔCO2:SD</t>
  </si>
  <si>
    <t>ΔCO2:OK</t>
  </si>
  <si>
    <t>ΔH2O:MN</t>
  </si>
  <si>
    <t>ΔH2O:SLP</t>
  </si>
  <si>
    <t>ΔH2O:SD</t>
  </si>
  <si>
    <t>ΔH2O:OK</t>
  </si>
  <si>
    <t>Stable</t>
  </si>
  <si>
    <t>Total</t>
  </si>
  <si>
    <t>State</t>
  </si>
  <si>
    <t>Vflow</t>
  </si>
  <si>
    <t>VPchamber</t>
  </si>
  <si>
    <t>abs_c_a</t>
  </si>
  <si>
    <t>abs_c_b</t>
  </si>
  <si>
    <t>abs_h_a</t>
  </si>
  <si>
    <t>abs_h_b</t>
  </si>
  <si>
    <t>Wc_s</t>
  </si>
  <si>
    <t>Wc_r</t>
  </si>
  <si>
    <t>Wco_s</t>
  </si>
  <si>
    <t>Wco_r</t>
  </si>
  <si>
    <t>Ww_s</t>
  </si>
  <si>
    <t>Ww_r</t>
  </si>
  <si>
    <t>Wwo_s</t>
  </si>
  <si>
    <t>Wwo_r</t>
  </si>
  <si>
    <t>Flow_s_v</t>
  </si>
  <si>
    <t>Flow_r_v</t>
  </si>
  <si>
    <t>Tleaf_mv</t>
  </si>
  <si>
    <t>Tleaf2_mv</t>
  </si>
  <si>
    <t>Tleaf_j</t>
  </si>
  <si>
    <t>Tleaf2_j</t>
  </si>
  <si>
    <t>Console_RH</t>
  </si>
  <si>
    <t>Console_T</t>
  </si>
  <si>
    <t>Console_H2O</t>
  </si>
  <si>
    <t>Fan_%</t>
  </si>
  <si>
    <t>Flow_%</t>
  </si>
  <si>
    <t>Pump</t>
  </si>
  <si>
    <t>Tchp_pwm</t>
  </si>
  <si>
    <t>Txchg_pwm</t>
  </si>
  <si>
    <t>diag_20v</t>
  </si>
  <si>
    <t>diag_5_4v</t>
  </si>
  <si>
    <t>diag_12v</t>
  </si>
  <si>
    <t>diag_5va</t>
  </si>
  <si>
    <t>diag_3_3vf</t>
  </si>
  <si>
    <t>AccH2O_des</t>
  </si>
  <si>
    <t>AccCO2_soda</t>
  </si>
  <si>
    <t>AccH2O_hum</t>
  </si>
  <si>
    <t>CO2_hrs</t>
  </si>
  <si>
    <t>ADC_CH1</t>
  </si>
  <si>
    <t>ADC_CH2</t>
  </si>
  <si>
    <t>ADC_CH3</t>
  </si>
  <si>
    <t>ADC_CH4</t>
  </si>
  <si>
    <t>ADC_CH5</t>
  </si>
  <si>
    <t>ADC_CH6</t>
  </si>
  <si>
    <t>ADC_CH7</t>
  </si>
  <si>
    <t>ADC_CH8</t>
  </si>
  <si>
    <t>DAC_1</t>
  </si>
  <si>
    <t>DAC_2</t>
  </si>
  <si>
    <t>DAC_3</t>
  </si>
  <si>
    <t>DAC_4</t>
  </si>
  <si>
    <t>GPIO</t>
  </si>
  <si>
    <t>GPIO_dir</t>
  </si>
  <si>
    <t>excit_5v</t>
  </si>
  <si>
    <t>power_12v</t>
  </si>
  <si>
    <t>power_5v</t>
  </si>
  <si>
    <t>ch1_pullup</t>
  </si>
  <si>
    <t>AuxPower</t>
  </si>
  <si>
    <t>MatchValveR</t>
  </si>
  <si>
    <t>MatchValveS</t>
  </si>
  <si>
    <t>MatchCO2</t>
  </si>
  <si>
    <t>MatchH2O</t>
  </si>
  <si>
    <t>cf_co2_a</t>
  </si>
  <si>
    <t>cf_co2_b</t>
  </si>
  <si>
    <t>cf_co2_c</t>
  </si>
  <si>
    <t>cf_co2_d</t>
  </si>
  <si>
    <t>cf_h2o_a</t>
  </si>
  <si>
    <t>cf_h2o_b</t>
  </si>
  <si>
    <t>cf_h2o_c</t>
  </si>
  <si>
    <t>cf_h2o_d</t>
  </si>
  <si>
    <t>co2_fit_low</t>
  </si>
  <si>
    <t>co2_fit_high</t>
  </si>
  <si>
    <t>h2o_fit_low</t>
  </si>
  <si>
    <t>h2o_fit_high</t>
  </si>
  <si>
    <t>co2_elapsed</t>
  </si>
  <si>
    <t>h2o_elapsed</t>
  </si>
  <si>
    <t>DIAG</t>
  </si>
  <si>
    <t>Flow_s</t>
  </si>
  <si>
    <t>Flow_r</t>
  </si>
  <si>
    <t>Txchg</t>
  </si>
  <si>
    <t>Tirga</t>
  </si>
  <si>
    <t>Tchopper</t>
  </si>
  <si>
    <t>Ts</t>
  </si>
  <si>
    <t>Tr</t>
  </si>
  <si>
    <t>CO2_%</t>
  </si>
  <si>
    <t>Desiccant_%</t>
  </si>
  <si>
    <t>Humidifier_%</t>
  </si>
  <si>
    <t>Txchg_sp</t>
  </si>
  <si>
    <t>CO2_r_sp</t>
  </si>
  <si>
    <t>H2O_r_sp</t>
  </si>
  <si>
    <t>SS_s</t>
  </si>
  <si>
    <t>SS_r</t>
  </si>
  <si>
    <t>s</t>
  </si>
  <si>
    <t>mol m⁻² s⁻¹</t>
  </si>
  <si>
    <t>µmol m⁻² s⁻¹</t>
  </si>
  <si>
    <t>µmol mol⁻¹</t>
  </si>
  <si>
    <t>W m⁻²</t>
  </si>
  <si>
    <t>°C</t>
  </si>
  <si>
    <t>kPa</t>
  </si>
  <si>
    <t>%</t>
  </si>
  <si>
    <t>µmol s⁻¹</t>
  </si>
  <si>
    <t>µmol µmol⁻¹</t>
  </si>
  <si>
    <t>ms</t>
  </si>
  <si>
    <t>mol m⁻² s⁻²</t>
  </si>
  <si>
    <t>J/µmol</t>
  </si>
  <si>
    <t>mmol mol⁻¹</t>
  </si>
  <si>
    <t>rpm</t>
  </si>
  <si>
    <t>min⁻¹</t>
  </si>
  <si>
    <t>secs</t>
  </si>
  <si>
    <t>µmol/mol</t>
  </si>
  <si>
    <t>mmol/mol</t>
  </si>
  <si>
    <t xml:space="preserve"> min⁻¹</t>
  </si>
  <si>
    <t>V</t>
  </si>
  <si>
    <t>mV</t>
  </si>
  <si>
    <t>mg</t>
  </si>
  <si>
    <t>hrs</t>
  </si>
  <si>
    <t>min</t>
  </si>
  <si>
    <t>MPF-701-20200915-15_46_57</t>
  </si>
  <si>
    <t>-</t>
  </si>
  <si>
    <t>2/2</t>
  </si>
  <si>
    <t>00000000</t>
  </si>
  <si>
    <t>iiiiiiii</t>
  </si>
  <si>
    <t>off</t>
  </si>
  <si>
    <t>20200915 16:37:15</t>
  </si>
  <si>
    <t>16:37:15</t>
  </si>
  <si>
    <t>MPF-703-20200915-16_37_39</t>
  </si>
  <si>
    <t>16:36:12</t>
  </si>
  <si>
    <t>0/2</t>
  </si>
  <si>
    <t>20200915 16:38:44</t>
  </si>
  <si>
    <t>16:38:44</t>
  </si>
  <si>
    <t>MPF-704-20200915-16_39_08</t>
  </si>
  <si>
    <t>16:38:05</t>
  </si>
  <si>
    <t>20200915 16:40:12</t>
  </si>
  <si>
    <t>16:40:12</t>
  </si>
  <si>
    <t>MPF-705-20200915-16_40_36</t>
  </si>
  <si>
    <t>16:39:35</t>
  </si>
  <si>
    <t>20200915 16:42:12</t>
  </si>
  <si>
    <t>16:42:12</t>
  </si>
  <si>
    <t>MPF-706-20200915-16_42_36</t>
  </si>
  <si>
    <t>16:41:06</t>
  </si>
  <si>
    <t>20200915 16:44:13</t>
  </si>
  <si>
    <t>16:44:13</t>
  </si>
  <si>
    <t>MPF-707-20200915-16_44_37</t>
  </si>
  <si>
    <t>16:43:07</t>
  </si>
  <si>
    <t>20200915 16:45:42</t>
  </si>
  <si>
    <t>16:45:42</t>
  </si>
  <si>
    <t>MPF-708-20200915-16_46_06</t>
  </si>
  <si>
    <t>16:45:04</t>
  </si>
  <si>
    <t>20200915 16:47:43</t>
  </si>
  <si>
    <t>16:47:43</t>
  </si>
  <si>
    <t>MPF-709-20200915-16_48_07</t>
  </si>
  <si>
    <t>16:46:33</t>
  </si>
  <si>
    <t>20200915 16:49:43</t>
  </si>
  <si>
    <t>16:49:43</t>
  </si>
  <si>
    <t>MPF-710-20200915-16_50_07</t>
  </si>
  <si>
    <t>16:48:35</t>
  </si>
  <si>
    <t>20200915 16:51:44</t>
  </si>
  <si>
    <t>16:51:44</t>
  </si>
  <si>
    <t>MPF-711-20200915-16_52_08</t>
  </si>
  <si>
    <t>16:50:34</t>
  </si>
  <si>
    <t>20200915 16:53:44</t>
  </si>
  <si>
    <t>16:53:44</t>
  </si>
  <si>
    <t>MPF-712-20200915-16_54_08</t>
  </si>
  <si>
    <t>16:52:38</t>
  </si>
  <si>
    <t>20200915 16:55:10</t>
  </si>
  <si>
    <t>16:55:10</t>
  </si>
  <si>
    <t>MPF-713-20200915-16_55_34</t>
  </si>
  <si>
    <t>16:54:39</t>
  </si>
  <si>
    <t>20200915 17:15:48</t>
  </si>
  <si>
    <t>17:15:48</t>
  </si>
  <si>
    <t>MPF-714-20200915-17_16_12</t>
  </si>
  <si>
    <t>17:16:17</t>
  </si>
  <si>
    <t>Fmp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</si>
</sst>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N30"/>
  <sheetViews>
    <sheetView tabSelected="1" topLeftCell="Z11" workbookViewId="0">
      <selection activeCell="AR18" sqref="AR18"/>
    </sheetView>
  </sheetViews>
  <sheetFormatPr defaultRowHeight="14.5" x14ac:dyDescent="0.35"/>
  <sheetData>
    <row r="2" spans="1:248" x14ac:dyDescent="0.35">
      <c r="A2" t="s">
        <v>25</v>
      </c>
      <c r="B2" t="s">
        <v>26</v>
      </c>
      <c r="C2" t="s">
        <v>28</v>
      </c>
    </row>
    <row r="3" spans="1:248" x14ac:dyDescent="0.35">
      <c r="B3" t="s">
        <v>27</v>
      </c>
      <c r="C3" t="s">
        <v>29</v>
      </c>
    </row>
    <row r="4" spans="1:248" x14ac:dyDescent="0.35">
      <c r="A4" t="s">
        <v>30</v>
      </c>
      <c r="B4" t="s">
        <v>31</v>
      </c>
      <c r="C4" t="s">
        <v>32</v>
      </c>
      <c r="D4" t="s">
        <v>34</v>
      </c>
      <c r="E4" t="s">
        <v>35</v>
      </c>
      <c r="F4" t="s">
        <v>36</v>
      </c>
      <c r="G4" t="s">
        <v>37</v>
      </c>
      <c r="H4" t="s">
        <v>38</v>
      </c>
      <c r="I4" t="s">
        <v>39</v>
      </c>
      <c r="J4" t="s">
        <v>40</v>
      </c>
      <c r="K4" t="s">
        <v>41</v>
      </c>
    </row>
    <row r="5" spans="1:248" x14ac:dyDescent="0.35">
      <c r="B5" t="s">
        <v>15</v>
      </c>
      <c r="C5" t="s">
        <v>33</v>
      </c>
      <c r="D5">
        <v>0.57799999999999996</v>
      </c>
      <c r="E5">
        <v>0.52297389999999999</v>
      </c>
      <c r="F5">
        <v>3.7402519999999999E-3</v>
      </c>
      <c r="G5">
        <v>-6.1979609999999997E-2</v>
      </c>
      <c r="H5">
        <v>-5.6085859999999996E-3</v>
      </c>
      <c r="I5">
        <v>1</v>
      </c>
      <c r="J5">
        <v>6</v>
      </c>
      <c r="K5">
        <v>96.9</v>
      </c>
    </row>
    <row r="6" spans="1:248" x14ac:dyDescent="0.35">
      <c r="A6" t="s">
        <v>42</v>
      </c>
      <c r="B6" t="s">
        <v>43</v>
      </c>
      <c r="C6" t="s">
        <v>44</v>
      </c>
      <c r="D6" t="s">
        <v>45</v>
      </c>
      <c r="E6" t="s">
        <v>47</v>
      </c>
    </row>
    <row r="7" spans="1:248" x14ac:dyDescent="0.35">
      <c r="B7">
        <v>6</v>
      </c>
      <c r="C7">
        <v>0.5</v>
      </c>
      <c r="D7" t="s">
        <v>46</v>
      </c>
      <c r="E7">
        <v>2</v>
      </c>
    </row>
    <row r="8" spans="1:248" x14ac:dyDescent="0.35">
      <c r="A8" t="s">
        <v>48</v>
      </c>
      <c r="B8" t="s">
        <v>49</v>
      </c>
      <c r="C8" t="s">
        <v>50</v>
      </c>
      <c r="D8" t="s">
        <v>51</v>
      </c>
      <c r="E8" t="s">
        <v>52</v>
      </c>
    </row>
    <row r="9" spans="1:248" x14ac:dyDescent="0.35">
      <c r="B9">
        <v>0</v>
      </c>
      <c r="C9">
        <v>1</v>
      </c>
      <c r="D9">
        <v>0</v>
      </c>
      <c r="E9">
        <v>0</v>
      </c>
    </row>
    <row r="10" spans="1:248" x14ac:dyDescent="0.35">
      <c r="A10" t="s">
        <v>53</v>
      </c>
      <c r="B10" t="s">
        <v>54</v>
      </c>
      <c r="C10" t="s">
        <v>56</v>
      </c>
      <c r="D10" t="s">
        <v>58</v>
      </c>
      <c r="E10" t="s">
        <v>59</v>
      </c>
      <c r="F10" t="s">
        <v>60</v>
      </c>
      <c r="G10" t="s">
        <v>61</v>
      </c>
      <c r="H10" t="s">
        <v>62</v>
      </c>
      <c r="I10" t="s">
        <v>63</v>
      </c>
      <c r="J10" t="s">
        <v>64</v>
      </c>
      <c r="K10" t="s">
        <v>65</v>
      </c>
      <c r="L10" t="s">
        <v>66</v>
      </c>
      <c r="M10" t="s">
        <v>67</v>
      </c>
      <c r="N10" t="s">
        <v>68</v>
      </c>
      <c r="O10" t="s">
        <v>69</v>
      </c>
      <c r="P10" t="s">
        <v>70</v>
      </c>
      <c r="Q10" t="s">
        <v>71</v>
      </c>
    </row>
    <row r="11" spans="1:248" x14ac:dyDescent="0.35">
      <c r="B11" t="s">
        <v>55</v>
      </c>
      <c r="C11" t="s">
        <v>57</v>
      </c>
      <c r="D11">
        <v>0.49</v>
      </c>
      <c r="E11">
        <v>0.84</v>
      </c>
      <c r="F11">
        <v>0.7</v>
      </c>
      <c r="G11">
        <v>0.87</v>
      </c>
      <c r="H11">
        <v>0.75</v>
      </c>
      <c r="I11">
        <v>0.84</v>
      </c>
      <c r="J11">
        <v>0.87</v>
      </c>
      <c r="K11">
        <v>0.39</v>
      </c>
      <c r="L11">
        <v>0.18</v>
      </c>
      <c r="M11">
        <v>0.23</v>
      </c>
      <c r="N11">
        <v>0.26</v>
      </c>
      <c r="O11">
        <v>0.21</v>
      </c>
      <c r="P11">
        <v>0.19</v>
      </c>
      <c r="Q11">
        <v>0.25</v>
      </c>
    </row>
    <row r="12" spans="1:248" x14ac:dyDescent="0.35">
      <c r="A12" t="s">
        <v>72</v>
      </c>
      <c r="B12" t="s">
        <v>73</v>
      </c>
      <c r="C12" t="s">
        <v>74</v>
      </c>
      <c r="D12" t="s">
        <v>75</v>
      </c>
      <c r="E12" t="s">
        <v>76</v>
      </c>
      <c r="F12" t="s">
        <v>77</v>
      </c>
    </row>
    <row r="13" spans="1:248" x14ac:dyDescent="0.35">
      <c r="B13">
        <v>0</v>
      </c>
      <c r="C13">
        <v>0</v>
      </c>
      <c r="D13">
        <v>0</v>
      </c>
      <c r="E13">
        <v>0</v>
      </c>
      <c r="F13">
        <v>1</v>
      </c>
    </row>
    <row r="14" spans="1:248" x14ac:dyDescent="0.35">
      <c r="A14" t="s">
        <v>78</v>
      </c>
      <c r="B14" t="s">
        <v>79</v>
      </c>
      <c r="C14" t="s">
        <v>80</v>
      </c>
      <c r="D14" t="s">
        <v>81</v>
      </c>
      <c r="E14" t="s">
        <v>82</v>
      </c>
      <c r="F14" t="s">
        <v>83</v>
      </c>
      <c r="G14" t="s">
        <v>85</v>
      </c>
      <c r="H14" t="s">
        <v>87</v>
      </c>
    </row>
    <row r="15" spans="1:248" x14ac:dyDescent="0.35">
      <c r="B15">
        <v>-6276</v>
      </c>
      <c r="C15">
        <v>6.6</v>
      </c>
      <c r="D15">
        <v>1.7090000000000001E-5</v>
      </c>
      <c r="E15">
        <v>3.11</v>
      </c>
      <c r="F15" t="s">
        <v>84</v>
      </c>
      <c r="G15" t="s">
        <v>86</v>
      </c>
      <c r="H15">
        <v>0</v>
      </c>
    </row>
    <row r="16" spans="1:248" x14ac:dyDescent="0.35">
      <c r="A16" t="s">
        <v>88</v>
      </c>
      <c r="B16" t="s">
        <v>88</v>
      </c>
      <c r="C16" t="s">
        <v>88</v>
      </c>
      <c r="D16" t="s">
        <v>88</v>
      </c>
      <c r="E16" t="s">
        <v>88</v>
      </c>
      <c r="F16" t="s">
        <v>89</v>
      </c>
      <c r="G16" t="s">
        <v>89</v>
      </c>
      <c r="H16" t="s">
        <v>89</v>
      </c>
      <c r="I16" t="s">
        <v>89</v>
      </c>
      <c r="J16" t="s">
        <v>89</v>
      </c>
      <c r="K16" t="s">
        <v>89</v>
      </c>
      <c r="L16" t="s">
        <v>89</v>
      </c>
      <c r="M16" t="s">
        <v>89</v>
      </c>
      <c r="N16" t="s">
        <v>89</v>
      </c>
      <c r="O16" t="s">
        <v>89</v>
      </c>
      <c r="P16" t="s">
        <v>89</v>
      </c>
      <c r="Q16" t="s">
        <v>89</v>
      </c>
      <c r="R16" t="s">
        <v>89</v>
      </c>
      <c r="S16" t="s">
        <v>89</v>
      </c>
      <c r="T16" t="s">
        <v>89</v>
      </c>
      <c r="U16" t="s">
        <v>89</v>
      </c>
      <c r="V16" t="s">
        <v>89</v>
      </c>
      <c r="W16" t="s">
        <v>89</v>
      </c>
      <c r="X16" t="s">
        <v>89</v>
      </c>
      <c r="Y16" t="s">
        <v>89</v>
      </c>
      <c r="Z16" t="s">
        <v>89</v>
      </c>
      <c r="AA16" t="s">
        <v>89</v>
      </c>
      <c r="AB16" t="s">
        <v>89</v>
      </c>
      <c r="AC16" t="s">
        <v>90</v>
      </c>
      <c r="AD16" t="s">
        <v>90</v>
      </c>
      <c r="AE16" t="s">
        <v>90</v>
      </c>
      <c r="AF16" t="s">
        <v>90</v>
      </c>
      <c r="AG16" t="s">
        <v>90</v>
      </c>
      <c r="AH16" t="s">
        <v>91</v>
      </c>
      <c r="AI16" t="s">
        <v>91</v>
      </c>
      <c r="AJ16" t="s">
        <v>91</v>
      </c>
      <c r="AK16" t="s">
        <v>91</v>
      </c>
      <c r="AL16" t="s">
        <v>91</v>
      </c>
      <c r="AM16" t="s">
        <v>91</v>
      </c>
      <c r="AN16" t="s">
        <v>91</v>
      </c>
      <c r="AO16" t="s">
        <v>91</v>
      </c>
      <c r="AP16" t="s">
        <v>91</v>
      </c>
      <c r="AQ16" t="s">
        <v>91</v>
      </c>
      <c r="AR16" t="s">
        <v>91</v>
      </c>
      <c r="AS16" t="s">
        <v>91</v>
      </c>
      <c r="AT16" t="s">
        <v>91</v>
      </c>
      <c r="AU16" t="s">
        <v>91</v>
      </c>
      <c r="AV16" t="s">
        <v>91</v>
      </c>
      <c r="AW16" t="s">
        <v>91</v>
      </c>
      <c r="AX16" t="s">
        <v>91</v>
      </c>
      <c r="AY16" t="s">
        <v>91</v>
      </c>
      <c r="AZ16" t="s">
        <v>91</v>
      </c>
      <c r="BA16" t="s">
        <v>91</v>
      </c>
      <c r="BB16" t="s">
        <v>91</v>
      </c>
      <c r="BC16" t="s">
        <v>91</v>
      </c>
      <c r="BD16" t="s">
        <v>91</v>
      </c>
      <c r="BE16" t="s">
        <v>91</v>
      </c>
      <c r="BF16" t="s">
        <v>91</v>
      </c>
      <c r="BG16" t="s">
        <v>91</v>
      </c>
      <c r="BH16" t="s">
        <v>91</v>
      </c>
      <c r="BI16" t="s">
        <v>91</v>
      </c>
      <c r="BJ16" t="s">
        <v>92</v>
      </c>
      <c r="BK16" t="s">
        <v>92</v>
      </c>
      <c r="BL16" t="s">
        <v>92</v>
      </c>
      <c r="BM16" t="s">
        <v>92</v>
      </c>
      <c r="BN16" t="s">
        <v>92</v>
      </c>
      <c r="BO16" t="s">
        <v>92</v>
      </c>
      <c r="BP16" t="s">
        <v>92</v>
      </c>
      <c r="BQ16" t="s">
        <v>92</v>
      </c>
      <c r="BR16" t="s">
        <v>93</v>
      </c>
      <c r="BS16" t="s">
        <v>93</v>
      </c>
      <c r="BT16" t="s">
        <v>93</v>
      </c>
      <c r="BU16" t="s">
        <v>93</v>
      </c>
      <c r="BV16" t="s">
        <v>93</v>
      </c>
      <c r="BW16" t="s">
        <v>93</v>
      </c>
      <c r="BX16" t="s">
        <v>93</v>
      </c>
      <c r="BY16" t="s">
        <v>93</v>
      </c>
      <c r="BZ16" t="s">
        <v>93</v>
      </c>
      <c r="CA16" t="s">
        <v>93</v>
      </c>
      <c r="CB16" t="s">
        <v>94</v>
      </c>
      <c r="CC16" t="s">
        <v>94</v>
      </c>
      <c r="CD16" t="s">
        <v>94</v>
      </c>
      <c r="CE16" t="s">
        <v>94</v>
      </c>
      <c r="CF16" t="s">
        <v>95</v>
      </c>
      <c r="CG16" t="s">
        <v>95</v>
      </c>
      <c r="CH16" t="s">
        <v>95</v>
      </c>
      <c r="CI16" t="s">
        <v>95</v>
      </c>
      <c r="CJ16" t="s">
        <v>95</v>
      </c>
      <c r="CK16" t="s">
        <v>95</v>
      </c>
      <c r="CL16" t="s">
        <v>95</v>
      </c>
      <c r="CM16" t="s">
        <v>95</v>
      </c>
      <c r="CN16" t="s">
        <v>95</v>
      </c>
      <c r="CO16" t="s">
        <v>95</v>
      </c>
      <c r="CP16" t="s">
        <v>95</v>
      </c>
      <c r="CQ16" t="s">
        <v>95</v>
      </c>
      <c r="CR16" t="s">
        <v>95</v>
      </c>
      <c r="CS16" t="s">
        <v>95</v>
      </c>
      <c r="CT16" t="s">
        <v>95</v>
      </c>
      <c r="CU16" t="s">
        <v>95</v>
      </c>
      <c r="CV16" t="s">
        <v>95</v>
      </c>
      <c r="CW16" t="s">
        <v>95</v>
      </c>
      <c r="CX16" t="s">
        <v>96</v>
      </c>
      <c r="CY16" t="s">
        <v>96</v>
      </c>
      <c r="CZ16" t="s">
        <v>96</v>
      </c>
      <c r="DA16" t="s">
        <v>96</v>
      </c>
      <c r="DB16" t="s">
        <v>96</v>
      </c>
      <c r="DC16" t="s">
        <v>96</v>
      </c>
      <c r="DD16" t="s">
        <v>96</v>
      </c>
      <c r="DE16" t="s">
        <v>96</v>
      </c>
      <c r="DF16" t="s">
        <v>96</v>
      </c>
      <c r="DG16" t="s">
        <v>96</v>
      </c>
      <c r="DH16" t="s">
        <v>97</v>
      </c>
      <c r="DI16" t="s">
        <v>97</v>
      </c>
      <c r="DJ16" t="s">
        <v>97</v>
      </c>
      <c r="DK16" t="s">
        <v>97</v>
      </c>
      <c r="DL16" t="s">
        <v>97</v>
      </c>
      <c r="DM16" t="s">
        <v>97</v>
      </c>
      <c r="DN16" t="s">
        <v>97</v>
      </c>
      <c r="DO16" t="s">
        <v>97</v>
      </c>
      <c r="DP16" t="s">
        <v>97</v>
      </c>
      <c r="DQ16" t="s">
        <v>97</v>
      </c>
      <c r="DR16" t="s">
        <v>97</v>
      </c>
      <c r="DS16" t="s">
        <v>97</v>
      </c>
      <c r="DT16" t="s">
        <v>97</v>
      </c>
      <c r="DU16" t="s">
        <v>97</v>
      </c>
      <c r="DV16" t="s">
        <v>97</v>
      </c>
      <c r="DW16" t="s">
        <v>97</v>
      </c>
      <c r="DX16" t="s">
        <v>97</v>
      </c>
      <c r="DY16" t="s">
        <v>97</v>
      </c>
      <c r="DZ16" t="s">
        <v>98</v>
      </c>
      <c r="EA16" t="s">
        <v>98</v>
      </c>
      <c r="EB16" t="s">
        <v>98</v>
      </c>
      <c r="EC16" t="s">
        <v>98</v>
      </c>
      <c r="ED16" t="s">
        <v>98</v>
      </c>
      <c r="EE16" t="s">
        <v>99</v>
      </c>
      <c r="EF16" t="s">
        <v>99</v>
      </c>
      <c r="EG16" t="s">
        <v>99</v>
      </c>
      <c r="EH16" t="s">
        <v>99</v>
      </c>
      <c r="EI16" t="s">
        <v>99</v>
      </c>
      <c r="EJ16" t="s">
        <v>99</v>
      </c>
      <c r="EK16" t="s">
        <v>99</v>
      </c>
      <c r="EL16" t="s">
        <v>99</v>
      </c>
      <c r="EM16" t="s">
        <v>99</v>
      </c>
      <c r="EN16" t="s">
        <v>99</v>
      </c>
      <c r="EO16" t="s">
        <v>99</v>
      </c>
      <c r="EP16" t="s">
        <v>99</v>
      </c>
      <c r="EQ16" t="s">
        <v>99</v>
      </c>
      <c r="ER16" t="s">
        <v>100</v>
      </c>
      <c r="ES16" t="s">
        <v>100</v>
      </c>
      <c r="ET16" t="s">
        <v>100</v>
      </c>
      <c r="EU16" t="s">
        <v>100</v>
      </c>
      <c r="EV16" t="s">
        <v>100</v>
      </c>
      <c r="EW16" t="s">
        <v>100</v>
      </c>
      <c r="EX16" t="s">
        <v>100</v>
      </c>
      <c r="EY16" t="s">
        <v>100</v>
      </c>
      <c r="EZ16" t="s">
        <v>100</v>
      </c>
      <c r="FA16" t="s">
        <v>100</v>
      </c>
      <c r="FB16" t="s">
        <v>100</v>
      </c>
      <c r="FC16" t="s">
        <v>101</v>
      </c>
      <c r="FD16" t="s">
        <v>101</v>
      </c>
      <c r="FE16" t="s">
        <v>101</v>
      </c>
      <c r="FF16" t="s">
        <v>101</v>
      </c>
      <c r="FG16" t="s">
        <v>101</v>
      </c>
      <c r="FH16" t="s">
        <v>101</v>
      </c>
      <c r="FI16" t="s">
        <v>101</v>
      </c>
      <c r="FJ16" t="s">
        <v>101</v>
      </c>
      <c r="FK16" t="s">
        <v>101</v>
      </c>
      <c r="FL16" t="s">
        <v>101</v>
      </c>
      <c r="FM16" t="s">
        <v>101</v>
      </c>
      <c r="FN16" t="s">
        <v>101</v>
      </c>
      <c r="FO16" t="s">
        <v>101</v>
      </c>
      <c r="FP16" t="s">
        <v>101</v>
      </c>
      <c r="FQ16" t="s">
        <v>101</v>
      </c>
      <c r="FR16" t="s">
        <v>101</v>
      </c>
      <c r="FS16" t="s">
        <v>101</v>
      </c>
      <c r="FT16" t="s">
        <v>101</v>
      </c>
      <c r="FU16" t="s">
        <v>102</v>
      </c>
      <c r="FV16" t="s">
        <v>102</v>
      </c>
      <c r="FW16" t="s">
        <v>102</v>
      </c>
      <c r="FX16" t="s">
        <v>102</v>
      </c>
      <c r="FY16" t="s">
        <v>102</v>
      </c>
      <c r="FZ16" t="s">
        <v>102</v>
      </c>
      <c r="GA16" t="s">
        <v>102</v>
      </c>
      <c r="GB16" t="s">
        <v>102</v>
      </c>
      <c r="GC16" t="s">
        <v>102</v>
      </c>
      <c r="GD16" t="s">
        <v>102</v>
      </c>
      <c r="GE16" t="s">
        <v>102</v>
      </c>
      <c r="GF16" t="s">
        <v>102</v>
      </c>
      <c r="GG16" t="s">
        <v>102</v>
      </c>
      <c r="GH16" t="s">
        <v>102</v>
      </c>
      <c r="GI16" t="s">
        <v>102</v>
      </c>
      <c r="GJ16" t="s">
        <v>102</v>
      </c>
      <c r="GK16" t="s">
        <v>102</v>
      </c>
      <c r="GL16" t="s">
        <v>102</v>
      </c>
      <c r="GM16" t="s">
        <v>102</v>
      </c>
      <c r="GN16" t="s">
        <v>103</v>
      </c>
      <c r="GO16" t="s">
        <v>103</v>
      </c>
      <c r="GP16" t="s">
        <v>103</v>
      </c>
      <c r="GQ16" t="s">
        <v>103</v>
      </c>
      <c r="GR16" t="s">
        <v>103</v>
      </c>
      <c r="GS16" t="s">
        <v>103</v>
      </c>
      <c r="GT16" t="s">
        <v>103</v>
      </c>
      <c r="GU16" t="s">
        <v>103</v>
      </c>
      <c r="GV16" t="s">
        <v>103</v>
      </c>
      <c r="GW16" t="s">
        <v>103</v>
      </c>
      <c r="GX16" t="s">
        <v>103</v>
      </c>
      <c r="GY16" t="s">
        <v>103</v>
      </c>
      <c r="GZ16" t="s">
        <v>103</v>
      </c>
      <c r="HA16" t="s">
        <v>103</v>
      </c>
      <c r="HB16" t="s">
        <v>103</v>
      </c>
      <c r="HC16" t="s">
        <v>103</v>
      </c>
      <c r="HD16" t="s">
        <v>103</v>
      </c>
      <c r="HE16" t="s">
        <v>103</v>
      </c>
      <c r="HF16" t="s">
        <v>103</v>
      </c>
      <c r="HG16" t="s">
        <v>104</v>
      </c>
      <c r="HH16" t="s">
        <v>104</v>
      </c>
      <c r="HI16" t="s">
        <v>104</v>
      </c>
      <c r="HJ16" t="s">
        <v>104</v>
      </c>
      <c r="HK16" t="s">
        <v>104</v>
      </c>
      <c r="HL16" t="s">
        <v>104</v>
      </c>
      <c r="HM16" t="s">
        <v>104</v>
      </c>
      <c r="HN16" t="s">
        <v>104</v>
      </c>
      <c r="HO16" t="s">
        <v>104</v>
      </c>
      <c r="HP16" t="s">
        <v>104</v>
      </c>
      <c r="HQ16" t="s">
        <v>104</v>
      </c>
      <c r="HR16" t="s">
        <v>104</v>
      </c>
      <c r="HS16" t="s">
        <v>104</v>
      </c>
      <c r="HT16" t="s">
        <v>104</v>
      </c>
      <c r="HU16" t="s">
        <v>104</v>
      </c>
      <c r="HV16" t="s">
        <v>104</v>
      </c>
      <c r="HW16" t="s">
        <v>104</v>
      </c>
      <c r="HX16" t="s">
        <v>104</v>
      </c>
      <c r="HY16" t="s">
        <v>105</v>
      </c>
      <c r="HZ16" t="s">
        <v>105</v>
      </c>
      <c r="IA16" t="s">
        <v>105</v>
      </c>
      <c r="IB16" t="s">
        <v>105</v>
      </c>
      <c r="IC16" t="s">
        <v>105</v>
      </c>
      <c r="ID16" t="s">
        <v>105</v>
      </c>
      <c r="IE16" t="s">
        <v>105</v>
      </c>
      <c r="IF16" t="s">
        <v>105</v>
      </c>
      <c r="IG16" t="s">
        <v>105</v>
      </c>
      <c r="IH16" t="s">
        <v>105</v>
      </c>
      <c r="II16" t="s">
        <v>105</v>
      </c>
      <c r="IJ16" t="s">
        <v>105</v>
      </c>
      <c r="IK16" t="s">
        <v>105</v>
      </c>
      <c r="IL16" t="s">
        <v>105</v>
      </c>
      <c r="IM16" t="s">
        <v>105</v>
      </c>
      <c r="IN16" t="s">
        <v>105</v>
      </c>
    </row>
    <row r="17" spans="1:248" x14ac:dyDescent="0.35">
      <c r="A17" t="s">
        <v>106</v>
      </c>
      <c r="B17" t="s">
        <v>107</v>
      </c>
      <c r="C17" t="s">
        <v>108</v>
      </c>
      <c r="D17" t="s">
        <v>109</v>
      </c>
      <c r="E17" t="s">
        <v>110</v>
      </c>
      <c r="F17" t="s">
        <v>111</v>
      </c>
      <c r="G17" t="s">
        <v>112</v>
      </c>
      <c r="H17" t="s">
        <v>113</v>
      </c>
      <c r="I17" t="s">
        <v>114</v>
      </c>
      <c r="J17" t="s">
        <v>115</v>
      </c>
      <c r="K17" t="s">
        <v>116</v>
      </c>
      <c r="L17" t="s">
        <v>117</v>
      </c>
      <c r="M17" t="s">
        <v>118</v>
      </c>
      <c r="N17" t="s">
        <v>119</v>
      </c>
      <c r="O17" t="s">
        <v>120</v>
      </c>
      <c r="P17" t="s">
        <v>121</v>
      </c>
      <c r="Q17" t="s">
        <v>122</v>
      </c>
      <c r="R17" t="s">
        <v>123</v>
      </c>
      <c r="S17" t="s">
        <v>124</v>
      </c>
      <c r="T17" t="s">
        <v>125</v>
      </c>
      <c r="U17" t="s">
        <v>126</v>
      </c>
      <c r="V17" t="s">
        <v>127</v>
      </c>
      <c r="W17" t="s">
        <v>128</v>
      </c>
      <c r="X17" t="s">
        <v>129</v>
      </c>
      <c r="Y17" t="s">
        <v>130</v>
      </c>
      <c r="Z17" t="s">
        <v>131</v>
      </c>
      <c r="AA17" t="s">
        <v>132</v>
      </c>
      <c r="AB17" t="s">
        <v>133</v>
      </c>
      <c r="AC17" t="s">
        <v>90</v>
      </c>
      <c r="AD17" t="s">
        <v>134</v>
      </c>
      <c r="AE17" t="s">
        <v>135</v>
      </c>
      <c r="AF17" t="s">
        <v>136</v>
      </c>
      <c r="AG17" t="s">
        <v>137</v>
      </c>
      <c r="AH17" t="s">
        <v>138</v>
      </c>
      <c r="AI17" t="s">
        <v>139</v>
      </c>
      <c r="AJ17" t="s">
        <v>140</v>
      </c>
      <c r="AK17" t="s">
        <v>141</v>
      </c>
      <c r="AL17" t="s">
        <v>142</v>
      </c>
      <c r="AM17" t="s">
        <v>143</v>
      </c>
      <c r="AN17" t="s">
        <v>144</v>
      </c>
      <c r="AO17" t="s">
        <v>145</v>
      </c>
      <c r="AP17" t="s">
        <v>146</v>
      </c>
      <c r="AQ17" t="s">
        <v>147</v>
      </c>
      <c r="AR17" t="s">
        <v>427</v>
      </c>
      <c r="AS17" t="s">
        <v>148</v>
      </c>
      <c r="AT17" t="s">
        <v>149</v>
      </c>
      <c r="AU17" t="s">
        <v>150</v>
      </c>
      <c r="AV17" t="s">
        <v>151</v>
      </c>
      <c r="AW17" t="s">
        <v>152</v>
      </c>
      <c r="AX17" t="s">
        <v>153</v>
      </c>
      <c r="AY17" t="s">
        <v>154</v>
      </c>
      <c r="AZ17" t="s">
        <v>155</v>
      </c>
      <c r="BA17" t="s">
        <v>156</v>
      </c>
      <c r="BB17" t="s">
        <v>157</v>
      </c>
      <c r="BC17" t="s">
        <v>158</v>
      </c>
      <c r="BD17" t="s">
        <v>159</v>
      </c>
      <c r="BE17" t="s">
        <v>160</v>
      </c>
      <c r="BF17" t="s">
        <v>161</v>
      </c>
      <c r="BG17" t="s">
        <v>162</v>
      </c>
      <c r="BH17" t="s">
        <v>163</v>
      </c>
      <c r="BI17" t="s">
        <v>164</v>
      </c>
      <c r="BJ17" t="s">
        <v>165</v>
      </c>
      <c r="BK17" t="s">
        <v>166</v>
      </c>
      <c r="BL17" t="s">
        <v>167</v>
      </c>
      <c r="BM17" t="s">
        <v>168</v>
      </c>
      <c r="BN17" t="s">
        <v>169</v>
      </c>
      <c r="BO17" t="s">
        <v>170</v>
      </c>
      <c r="BP17" t="s">
        <v>171</v>
      </c>
      <c r="BQ17" t="s">
        <v>172</v>
      </c>
      <c r="BR17" t="s">
        <v>165</v>
      </c>
      <c r="BS17" t="s">
        <v>173</v>
      </c>
      <c r="BT17" t="s">
        <v>140</v>
      </c>
      <c r="BU17" t="s">
        <v>174</v>
      </c>
      <c r="BV17" t="s">
        <v>175</v>
      </c>
      <c r="BW17" t="s">
        <v>176</v>
      </c>
      <c r="BX17" t="s">
        <v>177</v>
      </c>
      <c r="BY17" t="s">
        <v>178</v>
      </c>
      <c r="BZ17" t="s">
        <v>179</v>
      </c>
      <c r="CA17" t="s">
        <v>180</v>
      </c>
      <c r="CB17" t="s">
        <v>181</v>
      </c>
      <c r="CC17" t="s">
        <v>182</v>
      </c>
      <c r="CD17" t="s">
        <v>183</v>
      </c>
      <c r="CE17" t="s">
        <v>184</v>
      </c>
      <c r="CF17" t="s">
        <v>111</v>
      </c>
      <c r="CG17" t="s">
        <v>185</v>
      </c>
      <c r="CH17" t="s">
        <v>186</v>
      </c>
      <c r="CI17" t="s">
        <v>187</v>
      </c>
      <c r="CJ17" t="s">
        <v>188</v>
      </c>
      <c r="CK17" t="s">
        <v>189</v>
      </c>
      <c r="CL17" t="s">
        <v>190</v>
      </c>
      <c r="CM17" t="s">
        <v>191</v>
      </c>
      <c r="CN17" t="s">
        <v>192</v>
      </c>
      <c r="CO17" t="s">
        <v>193</v>
      </c>
      <c r="CP17" t="s">
        <v>194</v>
      </c>
      <c r="CQ17" t="s">
        <v>195</v>
      </c>
      <c r="CR17" t="s">
        <v>196</v>
      </c>
      <c r="CS17" t="s">
        <v>197</v>
      </c>
      <c r="CT17" t="s">
        <v>198</v>
      </c>
      <c r="CU17" t="s">
        <v>199</v>
      </c>
      <c r="CV17" t="s">
        <v>200</v>
      </c>
      <c r="CW17" t="s">
        <v>201</v>
      </c>
      <c r="CX17" t="s">
        <v>202</v>
      </c>
      <c r="CY17" t="s">
        <v>203</v>
      </c>
      <c r="CZ17" t="s">
        <v>204</v>
      </c>
      <c r="DA17" t="s">
        <v>205</v>
      </c>
      <c r="DB17" t="s">
        <v>206</v>
      </c>
      <c r="DC17" t="s">
        <v>207</v>
      </c>
      <c r="DD17" t="s">
        <v>208</v>
      </c>
      <c r="DE17" t="s">
        <v>209</v>
      </c>
      <c r="DF17" t="s">
        <v>210</v>
      </c>
      <c r="DG17" t="s">
        <v>211</v>
      </c>
      <c r="DH17" t="s">
        <v>212</v>
      </c>
      <c r="DI17" t="s">
        <v>213</v>
      </c>
      <c r="DJ17" t="s">
        <v>214</v>
      </c>
      <c r="DK17" t="s">
        <v>215</v>
      </c>
      <c r="DL17" t="s">
        <v>216</v>
      </c>
      <c r="DM17" t="s">
        <v>217</v>
      </c>
      <c r="DN17" t="s">
        <v>218</v>
      </c>
      <c r="DO17" t="s">
        <v>219</v>
      </c>
      <c r="DP17" t="s">
        <v>220</v>
      </c>
      <c r="DQ17" t="s">
        <v>221</v>
      </c>
      <c r="DR17" t="s">
        <v>222</v>
      </c>
      <c r="DS17" t="s">
        <v>223</v>
      </c>
      <c r="DT17" t="s">
        <v>224</v>
      </c>
      <c r="DU17" t="s">
        <v>225</v>
      </c>
      <c r="DV17" t="s">
        <v>226</v>
      </c>
      <c r="DW17" t="s">
        <v>227</v>
      </c>
      <c r="DX17" t="s">
        <v>228</v>
      </c>
      <c r="DY17" t="s">
        <v>229</v>
      </c>
      <c r="DZ17" t="s">
        <v>230</v>
      </c>
      <c r="EA17" t="s">
        <v>231</v>
      </c>
      <c r="EB17" t="s">
        <v>232</v>
      </c>
      <c r="EC17" t="s">
        <v>233</v>
      </c>
      <c r="ED17" t="s">
        <v>234</v>
      </c>
      <c r="EE17" t="s">
        <v>107</v>
      </c>
      <c r="EF17" t="s">
        <v>110</v>
      </c>
      <c r="EG17" t="s">
        <v>235</v>
      </c>
      <c r="EH17" t="s">
        <v>236</v>
      </c>
      <c r="EI17" t="s">
        <v>237</v>
      </c>
      <c r="EJ17" t="s">
        <v>238</v>
      </c>
      <c r="EK17" t="s">
        <v>239</v>
      </c>
      <c r="EL17" t="s">
        <v>240</v>
      </c>
      <c r="EM17" t="s">
        <v>241</v>
      </c>
      <c r="EN17" t="s">
        <v>242</v>
      </c>
      <c r="EO17" t="s">
        <v>243</v>
      </c>
      <c r="EP17" t="s">
        <v>244</v>
      </c>
      <c r="EQ17" t="s">
        <v>245</v>
      </c>
      <c r="ER17" t="s">
        <v>246</v>
      </c>
      <c r="ES17" t="s">
        <v>247</v>
      </c>
      <c r="ET17" t="s">
        <v>248</v>
      </c>
      <c r="EU17" t="s">
        <v>249</v>
      </c>
      <c r="EV17" t="s">
        <v>250</v>
      </c>
      <c r="EW17" t="s">
        <v>251</v>
      </c>
      <c r="EX17" t="s">
        <v>252</v>
      </c>
      <c r="EY17" t="s">
        <v>253</v>
      </c>
      <c r="EZ17" t="s">
        <v>254</v>
      </c>
      <c r="FA17" t="s">
        <v>255</v>
      </c>
      <c r="FB17" t="s">
        <v>256</v>
      </c>
      <c r="FC17" t="s">
        <v>257</v>
      </c>
      <c r="FD17" t="s">
        <v>258</v>
      </c>
      <c r="FE17" t="s">
        <v>259</v>
      </c>
      <c r="FF17" t="s">
        <v>260</v>
      </c>
      <c r="FG17" t="s">
        <v>261</v>
      </c>
      <c r="FH17" t="s">
        <v>262</v>
      </c>
      <c r="FI17" t="s">
        <v>263</v>
      </c>
      <c r="FJ17" t="s">
        <v>264</v>
      </c>
      <c r="FK17" t="s">
        <v>265</v>
      </c>
      <c r="FL17" t="s">
        <v>266</v>
      </c>
      <c r="FM17" t="s">
        <v>267</v>
      </c>
      <c r="FN17" t="s">
        <v>268</v>
      </c>
      <c r="FO17" t="s">
        <v>269</v>
      </c>
      <c r="FP17" t="s">
        <v>270</v>
      </c>
      <c r="FQ17" t="s">
        <v>271</v>
      </c>
      <c r="FR17" t="s">
        <v>272</v>
      </c>
      <c r="FS17" t="s">
        <v>273</v>
      </c>
      <c r="FT17" t="s">
        <v>274</v>
      </c>
      <c r="FU17" t="s">
        <v>275</v>
      </c>
      <c r="FV17" t="s">
        <v>276</v>
      </c>
      <c r="FW17" t="s">
        <v>277</v>
      </c>
      <c r="FX17" t="s">
        <v>278</v>
      </c>
      <c r="FY17" t="s">
        <v>279</v>
      </c>
      <c r="FZ17" t="s">
        <v>280</v>
      </c>
      <c r="GA17" t="s">
        <v>281</v>
      </c>
      <c r="GB17" t="s">
        <v>282</v>
      </c>
      <c r="GC17" t="s">
        <v>283</v>
      </c>
      <c r="GD17" t="s">
        <v>284</v>
      </c>
      <c r="GE17" t="s">
        <v>285</v>
      </c>
      <c r="GF17" t="s">
        <v>286</v>
      </c>
      <c r="GG17" t="s">
        <v>287</v>
      </c>
      <c r="GH17" t="s">
        <v>288</v>
      </c>
      <c r="GI17" t="s">
        <v>289</v>
      </c>
      <c r="GJ17" t="s">
        <v>290</v>
      </c>
      <c r="GK17" t="s">
        <v>291</v>
      </c>
      <c r="GL17" t="s">
        <v>292</v>
      </c>
      <c r="GM17" t="s">
        <v>293</v>
      </c>
      <c r="GN17" t="s">
        <v>294</v>
      </c>
      <c r="GO17" t="s">
        <v>295</v>
      </c>
      <c r="GP17" t="s">
        <v>296</v>
      </c>
      <c r="GQ17" t="s">
        <v>297</v>
      </c>
      <c r="GR17" t="s">
        <v>298</v>
      </c>
      <c r="GS17" t="s">
        <v>299</v>
      </c>
      <c r="GT17" t="s">
        <v>300</v>
      </c>
      <c r="GU17" t="s">
        <v>301</v>
      </c>
      <c r="GV17" t="s">
        <v>302</v>
      </c>
      <c r="GW17" t="s">
        <v>303</v>
      </c>
      <c r="GX17" t="s">
        <v>304</v>
      </c>
      <c r="GY17" t="s">
        <v>305</v>
      </c>
      <c r="GZ17" t="s">
        <v>306</v>
      </c>
      <c r="HA17" t="s">
        <v>307</v>
      </c>
      <c r="HB17" t="s">
        <v>308</v>
      </c>
      <c r="HC17" t="s">
        <v>309</v>
      </c>
      <c r="HD17" t="s">
        <v>310</v>
      </c>
      <c r="HE17" t="s">
        <v>311</v>
      </c>
      <c r="HF17" t="s">
        <v>312</v>
      </c>
      <c r="HG17" t="s">
        <v>313</v>
      </c>
      <c r="HH17" t="s">
        <v>314</v>
      </c>
      <c r="HI17" t="s">
        <v>315</v>
      </c>
      <c r="HJ17" t="s">
        <v>316</v>
      </c>
      <c r="HK17" t="s">
        <v>317</v>
      </c>
      <c r="HL17" t="s">
        <v>318</v>
      </c>
      <c r="HM17" t="s">
        <v>319</v>
      </c>
      <c r="HN17" t="s">
        <v>320</v>
      </c>
      <c r="HO17" t="s">
        <v>321</v>
      </c>
      <c r="HP17" t="s">
        <v>322</v>
      </c>
      <c r="HQ17" t="s">
        <v>323</v>
      </c>
      <c r="HR17" t="s">
        <v>324</v>
      </c>
      <c r="HS17" t="s">
        <v>325</v>
      </c>
      <c r="HT17" t="s">
        <v>326</v>
      </c>
      <c r="HU17" t="s">
        <v>327</v>
      </c>
      <c r="HV17" t="s">
        <v>328</v>
      </c>
      <c r="HW17" t="s">
        <v>329</v>
      </c>
      <c r="HX17" t="s">
        <v>330</v>
      </c>
      <c r="HY17" t="s">
        <v>331</v>
      </c>
      <c r="HZ17" t="s">
        <v>332</v>
      </c>
      <c r="IA17" t="s">
        <v>333</v>
      </c>
      <c r="IB17" t="s">
        <v>334</v>
      </c>
      <c r="IC17" t="s">
        <v>335</v>
      </c>
      <c r="ID17" t="s">
        <v>336</v>
      </c>
      <c r="IE17" t="s">
        <v>337</v>
      </c>
      <c r="IF17" t="s">
        <v>338</v>
      </c>
      <c r="IG17" t="s">
        <v>339</v>
      </c>
      <c r="IH17" t="s">
        <v>340</v>
      </c>
      <c r="II17" t="s">
        <v>341</v>
      </c>
      <c r="IJ17" t="s">
        <v>342</v>
      </c>
      <c r="IK17" t="s">
        <v>343</v>
      </c>
      <c r="IL17" t="s">
        <v>344</v>
      </c>
      <c r="IM17" t="s">
        <v>345</v>
      </c>
      <c r="IN17" t="s">
        <v>346</v>
      </c>
    </row>
    <row r="18" spans="1:248" x14ac:dyDescent="0.35">
      <c r="B18" t="s">
        <v>347</v>
      </c>
      <c r="C18" t="s">
        <v>347</v>
      </c>
      <c r="F18" t="s">
        <v>347</v>
      </c>
      <c r="G18" t="s">
        <v>348</v>
      </c>
      <c r="H18" t="s">
        <v>349</v>
      </c>
      <c r="I18" t="s">
        <v>350</v>
      </c>
      <c r="J18" t="s">
        <v>350</v>
      </c>
      <c r="K18" t="s">
        <v>192</v>
      </c>
      <c r="L18" t="s">
        <v>192</v>
      </c>
      <c r="M18" t="s">
        <v>348</v>
      </c>
      <c r="N18" t="s">
        <v>348</v>
      </c>
      <c r="O18" t="s">
        <v>348</v>
      </c>
      <c r="P18" t="s">
        <v>348</v>
      </c>
      <c r="Q18" t="s">
        <v>351</v>
      </c>
      <c r="R18" t="s">
        <v>352</v>
      </c>
      <c r="S18" t="s">
        <v>352</v>
      </c>
      <c r="T18" t="s">
        <v>353</v>
      </c>
      <c r="U18" t="s">
        <v>354</v>
      </c>
      <c r="V18" t="s">
        <v>353</v>
      </c>
      <c r="W18" t="s">
        <v>353</v>
      </c>
      <c r="X18" t="s">
        <v>353</v>
      </c>
      <c r="Y18" t="s">
        <v>351</v>
      </c>
      <c r="Z18" t="s">
        <v>351</v>
      </c>
      <c r="AA18" t="s">
        <v>351</v>
      </c>
      <c r="AB18" t="s">
        <v>351</v>
      </c>
      <c r="AC18" t="s">
        <v>355</v>
      </c>
      <c r="AD18" t="s">
        <v>354</v>
      </c>
      <c r="AF18" t="s">
        <v>354</v>
      </c>
      <c r="AG18" t="s">
        <v>355</v>
      </c>
      <c r="AN18" t="s">
        <v>349</v>
      </c>
      <c r="AU18" t="s">
        <v>349</v>
      </c>
      <c r="AV18" t="s">
        <v>349</v>
      </c>
      <c r="AW18" t="s">
        <v>349</v>
      </c>
      <c r="AY18" t="s">
        <v>356</v>
      </c>
      <c r="BK18" t="s">
        <v>357</v>
      </c>
      <c r="BL18" t="s">
        <v>357</v>
      </c>
      <c r="BM18" t="s">
        <v>357</v>
      </c>
      <c r="BN18" t="s">
        <v>349</v>
      </c>
      <c r="BP18" t="s">
        <v>358</v>
      </c>
      <c r="BS18" t="s">
        <v>357</v>
      </c>
      <c r="BX18" t="s">
        <v>347</v>
      </c>
      <c r="BY18" t="s">
        <v>347</v>
      </c>
      <c r="BZ18" t="s">
        <v>347</v>
      </c>
      <c r="CA18" t="s">
        <v>347</v>
      </c>
      <c r="CB18" t="s">
        <v>349</v>
      </c>
      <c r="CC18" t="s">
        <v>349</v>
      </c>
      <c r="CE18" t="s">
        <v>359</v>
      </c>
      <c r="CF18" t="s">
        <v>347</v>
      </c>
      <c r="CG18" t="s">
        <v>350</v>
      </c>
      <c r="CH18" t="s">
        <v>350</v>
      </c>
      <c r="CI18" t="s">
        <v>360</v>
      </c>
      <c r="CJ18" t="s">
        <v>360</v>
      </c>
      <c r="CK18" t="s">
        <v>350</v>
      </c>
      <c r="CL18" t="s">
        <v>360</v>
      </c>
      <c r="CM18" t="s">
        <v>355</v>
      </c>
      <c r="CN18" t="s">
        <v>353</v>
      </c>
      <c r="CO18" t="s">
        <v>353</v>
      </c>
      <c r="CP18" t="s">
        <v>352</v>
      </c>
      <c r="CQ18" t="s">
        <v>352</v>
      </c>
      <c r="CR18" t="s">
        <v>352</v>
      </c>
      <c r="CS18" t="s">
        <v>352</v>
      </c>
      <c r="CT18" t="s">
        <v>352</v>
      </c>
      <c r="CU18" t="s">
        <v>361</v>
      </c>
      <c r="CV18" t="s">
        <v>349</v>
      </c>
      <c r="CW18" t="s">
        <v>349</v>
      </c>
      <c r="CX18" t="s">
        <v>350</v>
      </c>
      <c r="CY18" t="s">
        <v>350</v>
      </c>
      <c r="CZ18" t="s">
        <v>350</v>
      </c>
      <c r="DA18" t="s">
        <v>360</v>
      </c>
      <c r="DB18" t="s">
        <v>350</v>
      </c>
      <c r="DC18" t="s">
        <v>360</v>
      </c>
      <c r="DD18" t="s">
        <v>353</v>
      </c>
      <c r="DE18" t="s">
        <v>353</v>
      </c>
      <c r="DF18" t="s">
        <v>352</v>
      </c>
      <c r="DG18" t="s">
        <v>352</v>
      </c>
      <c r="DH18" t="s">
        <v>349</v>
      </c>
      <c r="DM18" t="s">
        <v>349</v>
      </c>
      <c r="DP18" t="s">
        <v>352</v>
      </c>
      <c r="DQ18" t="s">
        <v>352</v>
      </c>
      <c r="DR18" t="s">
        <v>352</v>
      </c>
      <c r="DS18" t="s">
        <v>352</v>
      </c>
      <c r="DT18" t="s">
        <v>352</v>
      </c>
      <c r="DU18" t="s">
        <v>349</v>
      </c>
      <c r="DV18" t="s">
        <v>349</v>
      </c>
      <c r="DW18" t="s">
        <v>349</v>
      </c>
      <c r="DX18" t="s">
        <v>347</v>
      </c>
      <c r="EA18" t="s">
        <v>362</v>
      </c>
      <c r="EB18" t="s">
        <v>362</v>
      </c>
      <c r="ED18" t="s">
        <v>347</v>
      </c>
      <c r="EE18" t="s">
        <v>363</v>
      </c>
      <c r="EG18" t="s">
        <v>347</v>
      </c>
      <c r="EH18" t="s">
        <v>347</v>
      </c>
      <c r="EJ18" t="s">
        <v>364</v>
      </c>
      <c r="EK18" t="s">
        <v>365</v>
      </c>
      <c r="EL18" t="s">
        <v>364</v>
      </c>
      <c r="EM18" t="s">
        <v>365</v>
      </c>
      <c r="EN18" t="s">
        <v>364</v>
      </c>
      <c r="EO18" t="s">
        <v>365</v>
      </c>
      <c r="EP18" t="s">
        <v>354</v>
      </c>
      <c r="EQ18" t="s">
        <v>354</v>
      </c>
      <c r="ES18" t="s">
        <v>366</v>
      </c>
      <c r="EW18" t="s">
        <v>366</v>
      </c>
      <c r="FC18" t="s">
        <v>367</v>
      </c>
      <c r="FD18" t="s">
        <v>367</v>
      </c>
      <c r="FQ18" t="s">
        <v>367</v>
      </c>
      <c r="FR18" t="s">
        <v>367</v>
      </c>
      <c r="FS18" t="s">
        <v>368</v>
      </c>
      <c r="FT18" t="s">
        <v>368</v>
      </c>
      <c r="FU18" t="s">
        <v>352</v>
      </c>
      <c r="FV18" t="s">
        <v>352</v>
      </c>
      <c r="FW18" t="s">
        <v>354</v>
      </c>
      <c r="FX18" t="s">
        <v>352</v>
      </c>
      <c r="FY18" t="s">
        <v>360</v>
      </c>
      <c r="FZ18" t="s">
        <v>354</v>
      </c>
      <c r="GA18" t="s">
        <v>354</v>
      </c>
      <c r="GC18" t="s">
        <v>367</v>
      </c>
      <c r="GD18" t="s">
        <v>367</v>
      </c>
      <c r="GE18" t="s">
        <v>367</v>
      </c>
      <c r="GF18" t="s">
        <v>367</v>
      </c>
      <c r="GG18" t="s">
        <v>367</v>
      </c>
      <c r="GH18" t="s">
        <v>367</v>
      </c>
      <c r="GI18" t="s">
        <v>367</v>
      </c>
      <c r="GJ18" t="s">
        <v>369</v>
      </c>
      <c r="GK18" t="s">
        <v>369</v>
      </c>
      <c r="GL18" t="s">
        <v>369</v>
      </c>
      <c r="GM18" t="s">
        <v>370</v>
      </c>
      <c r="GN18" t="s">
        <v>367</v>
      </c>
      <c r="GO18" t="s">
        <v>367</v>
      </c>
      <c r="GP18" t="s">
        <v>367</v>
      </c>
      <c r="GQ18" t="s">
        <v>367</v>
      </c>
      <c r="GR18" t="s">
        <v>367</v>
      </c>
      <c r="GS18" t="s">
        <v>367</v>
      </c>
      <c r="GT18" t="s">
        <v>367</v>
      </c>
      <c r="GU18" t="s">
        <v>367</v>
      </c>
      <c r="GV18" t="s">
        <v>367</v>
      </c>
      <c r="GW18" t="s">
        <v>367</v>
      </c>
      <c r="GX18" t="s">
        <v>367</v>
      </c>
      <c r="GY18" t="s">
        <v>367</v>
      </c>
      <c r="HF18" t="s">
        <v>367</v>
      </c>
      <c r="HG18" t="s">
        <v>354</v>
      </c>
      <c r="HH18" t="s">
        <v>354</v>
      </c>
      <c r="HI18" t="s">
        <v>364</v>
      </c>
      <c r="HJ18" t="s">
        <v>365</v>
      </c>
      <c r="HK18" t="s">
        <v>365</v>
      </c>
      <c r="HO18" t="s">
        <v>365</v>
      </c>
      <c r="HS18" t="s">
        <v>350</v>
      </c>
      <c r="HT18" t="s">
        <v>350</v>
      </c>
      <c r="HU18" t="s">
        <v>360</v>
      </c>
      <c r="HV18" t="s">
        <v>360</v>
      </c>
      <c r="HW18" t="s">
        <v>371</v>
      </c>
      <c r="HX18" t="s">
        <v>371</v>
      </c>
      <c r="HZ18" t="s">
        <v>355</v>
      </c>
      <c r="IA18" t="s">
        <v>355</v>
      </c>
      <c r="IB18" t="s">
        <v>352</v>
      </c>
      <c r="IC18" t="s">
        <v>352</v>
      </c>
      <c r="ID18" t="s">
        <v>352</v>
      </c>
      <c r="IE18" t="s">
        <v>352</v>
      </c>
      <c r="IF18" t="s">
        <v>352</v>
      </c>
      <c r="IG18" t="s">
        <v>354</v>
      </c>
      <c r="IH18" t="s">
        <v>354</v>
      </c>
      <c r="II18" t="s">
        <v>354</v>
      </c>
      <c r="IJ18" t="s">
        <v>352</v>
      </c>
      <c r="IK18" t="s">
        <v>350</v>
      </c>
      <c r="IL18" t="s">
        <v>360</v>
      </c>
      <c r="IM18" t="s">
        <v>354</v>
      </c>
      <c r="IN18" t="s">
        <v>354</v>
      </c>
    </row>
    <row r="19" spans="1:248" x14ac:dyDescent="0.35">
      <c r="A19">
        <v>2</v>
      </c>
      <c r="B19">
        <v>1600205835.0999999</v>
      </c>
      <c r="C19">
        <v>1803.0999999046301</v>
      </c>
      <c r="D19" t="s">
        <v>378</v>
      </c>
      <c r="E19" t="s">
        <v>379</v>
      </c>
      <c r="F19">
        <v>1600205835.0999999</v>
      </c>
      <c r="G19">
        <f t="shared" ref="G19:G30" si="0">CM19*AE19*(CI19-CJ19)/(100*$B$7*(1000-AE19*CI19))</f>
        <v>1.9645112432646701E-3</v>
      </c>
      <c r="H19">
        <f t="shared" ref="H19:H30" si="1">CM19*AE19*(CH19-CG19*(1000-AE19*CJ19)/(1000-AE19*CI19))/(100*$B$7)</f>
        <v>15.620231996371018</v>
      </c>
      <c r="I19">
        <f t="shared" ref="I19:I30" si="2">CG19 - IF(AE19&gt;1, H19*$B$7*100/(AG19*CU19), 0)</f>
        <v>380.41699999999997</v>
      </c>
      <c r="J19">
        <f t="shared" ref="J19:J30" si="3">((P19-G19/2)*I19-H19)/(P19+G19/2)</f>
        <v>290.73336393939564</v>
      </c>
      <c r="K19">
        <f t="shared" ref="K19:K30" si="4">J19*(CN19+CO19)/1000</f>
        <v>29.545476038375952</v>
      </c>
      <c r="L19">
        <f t="shared" ref="L19:L30" si="5">(CG19 - IF(AE19&gt;1, H19*$B$7*100/(AG19*CU19), 0))*(CN19+CO19)/1000</f>
        <v>38.659482371736999</v>
      </c>
      <c r="M19">
        <f t="shared" ref="M19:M30" si="6">2/((1/O19-1/N19)+SIGN(O19)*SQRT((1/O19-1/N19)*(1/O19-1/N19) + 4*$C$7/(($C$7+1)*($C$7+1))*(2*1/O19*1/N19-1/N19*1/N19)))</f>
        <v>0.30462746659696172</v>
      </c>
      <c r="N19">
        <f t="shared" ref="N19:N30" si="7">IF(LEFT($D$7,1)&lt;&gt;"0",IF(LEFT($D$7,1)="1",3,$E$7),$D$5+$E$5*(CU19*CN19/($K$5*1000))+$F$5*(CU19*CN19/($K$5*1000))*MAX(MIN($B$7,$J$5),$I$5)*MAX(MIN($B$7,$J$5),$I$5)+$G$5*MAX(MIN($B$7,$J$5),$I$5)*(CU19*CN19/($K$5*1000))+$H$5*(CU19*CN19/($K$5*1000))*(CU19*CN19/($K$5*1000)))</f>
        <v>2.9539683209887357</v>
      </c>
      <c r="O19">
        <f t="shared" ref="O19:O30" si="8">G19*(1000-(1000*0.61365*EXP(17.502*S19/(240.97+S19))/(CN19+CO19)+CI19)/2)/(1000*0.61365*EXP(17.502*S19/(240.97+S19))/(CN19+CO19)-CI19)</f>
        <v>0.28818902311872729</v>
      </c>
      <c r="P19">
        <f t="shared" ref="P19:P30" si="9">1/(($C$7+1)/(M19/1.6)+1/(N19/1.37)) + $C$7/(($C$7+1)/(M19/1.6) + $C$7/(N19/1.37))</f>
        <v>0.18152111053247344</v>
      </c>
      <c r="Q19">
        <f t="shared" ref="Q19:Q30" si="10">(CC19*CE19)</f>
        <v>209.72291472322988</v>
      </c>
      <c r="R19">
        <f t="shared" ref="R19:R30" si="11">(CP19+(Q19+2*0.95*0.0000000567*(((CP19+$B$9)+273)^4-(CP19+273)^4)-44100*G19)/(1.84*29.3*N19+8*0.95*0.0000000567*(CP19+273)^3))</f>
        <v>27.086889716252546</v>
      </c>
      <c r="S19">
        <f t="shared" ref="S19:S30" si="12">($C$9*CQ19+$D$9*CR19+$E$9*R19)</f>
        <v>25.810300000000002</v>
      </c>
      <c r="T19">
        <f t="shared" ref="T19:T30" si="13">0.61365*EXP(17.502*S19/(240.97+S19))</f>
        <v>3.3365669625787979</v>
      </c>
      <c r="U19">
        <f t="shared" ref="U19:U30" si="14">(V19/W19*100)</f>
        <v>77.268104432397919</v>
      </c>
      <c r="V19">
        <f t="shared" ref="V19:V30" si="15">CI19*(CN19+CO19)/1000</f>
        <v>2.6642753855370001</v>
      </c>
      <c r="W19">
        <f t="shared" ref="W19:W30" si="16">0.61365*EXP(17.502*CP19/(240.97+CP19))</f>
        <v>3.4480920751304076</v>
      </c>
      <c r="X19">
        <f t="shared" ref="X19:X30" si="17">(T19-CI19*(CN19+CO19)/1000)</f>
        <v>0.67229157704179787</v>
      </c>
      <c r="Y19">
        <f t="shared" ref="Y19:Y30" si="18">(-G19*44100)</f>
        <v>-86.634945827971947</v>
      </c>
      <c r="Z19">
        <f t="shared" ref="Z19:Z30" si="19">2*29.3*N19*0.92*(CP19-S19)</f>
        <v>88.545413107356055</v>
      </c>
      <c r="AA19">
        <f t="shared" ref="AA19:AA30" si="20">2*0.95*0.0000000567*(((CP19+$B$9)+273)^4-(S19+273)^4)</f>
        <v>6.4101780205153434</v>
      </c>
      <c r="AB19">
        <f t="shared" ref="AB19:AB30" si="21">Q19+AA19+Y19+Z19</f>
        <v>218.04356002312932</v>
      </c>
      <c r="AC19">
        <v>0</v>
      </c>
      <c r="AD19">
        <v>0</v>
      </c>
      <c r="AE19">
        <f t="shared" ref="AE19:AE30" si="22">IF(AC19*$H$15&gt;=AG19,1,(AG19/(AG19-AC19*$H$15)))</f>
        <v>1</v>
      </c>
      <c r="AF19">
        <f t="shared" ref="AF19:AF30" si="23">(AE19-1)*100</f>
        <v>0</v>
      </c>
      <c r="AG19">
        <f t="shared" ref="AG19:AG30" si="24">MAX(0,($B$15+$C$15*CU19)/(1+$D$15*CU19)*CN19/(CP19+273)*$E$15)</f>
        <v>53730.779641901878</v>
      </c>
      <c r="AH19" t="s">
        <v>372</v>
      </c>
      <c r="AI19">
        <v>10463.700000000001</v>
      </c>
      <c r="AJ19">
        <v>750.61</v>
      </c>
      <c r="AK19">
        <v>2537.7199999999998</v>
      </c>
      <c r="AL19">
        <f t="shared" ref="AL19:AL30" si="25">AK19-AJ19</f>
        <v>1787.1099999999997</v>
      </c>
      <c r="AM19">
        <f t="shared" ref="AM19:AM30" si="26">AL19/AK19</f>
        <v>0.7042187475371593</v>
      </c>
      <c r="AN19">
        <v>-1.3059243612710001</v>
      </c>
      <c r="AO19" t="s">
        <v>380</v>
      </c>
      <c r="AP19">
        <v>10434.5</v>
      </c>
      <c r="AQ19">
        <v>857.63864000000001</v>
      </c>
      <c r="AR19">
        <v>1112.72</v>
      </c>
      <c r="AS19">
        <f t="shared" ref="AS19:AS30" si="27">1-AQ19/AR19</f>
        <v>0.22924128262276222</v>
      </c>
      <c r="AT19">
        <v>0.5</v>
      </c>
      <c r="AU19">
        <f t="shared" ref="AU19:AU30" si="28">CC19</f>
        <v>1093.1454008985675</v>
      </c>
      <c r="AV19">
        <f t="shared" ref="AV19:AV30" si="29">H19</f>
        <v>15.620231996371018</v>
      </c>
      <c r="AW19">
        <f t="shared" ref="AW19:AW30" si="30">AS19*AT19*AU19</f>
        <v>125.29702689758061</v>
      </c>
      <c r="AX19">
        <f t="shared" ref="AX19:AX30" si="31">BC19/AR19</f>
        <v>1</v>
      </c>
      <c r="AY19">
        <f t="shared" ref="AY19:AY30" si="32">(AV19-AN19)/AU19</f>
        <v>1.5483902089995245E-2</v>
      </c>
      <c r="AZ19">
        <f t="shared" ref="AZ19:AZ30" si="33">(AK19-AR19)/AR19</f>
        <v>1.2806456251348046</v>
      </c>
      <c r="BA19" t="s">
        <v>373</v>
      </c>
      <c r="BB19">
        <v>0</v>
      </c>
      <c r="BC19">
        <f t="shared" ref="BC19:BC30" si="34">AR19-BB19</f>
        <v>1112.72</v>
      </c>
      <c r="BD19">
        <f t="shared" ref="BD19:BD30" si="35">(AR19-AQ19)/(AR19-BB19)</f>
        <v>0.22924128262276225</v>
      </c>
      <c r="BE19">
        <f t="shared" ref="BE19:BE30" si="36">(AK19-AR19)/(AK19-BB19)</f>
        <v>0.5615276705073845</v>
      </c>
      <c r="BF19">
        <f t="shared" ref="BF19:BF30" si="37">(AR19-AQ19)/(AR19-AJ19)</f>
        <v>0.70443058739057196</v>
      </c>
      <c r="BG19">
        <f t="shared" ref="BG19:BG30" si="38">(AK19-AR19)/(AK19-AJ19)</f>
        <v>0.79737677031632082</v>
      </c>
      <c r="BH19">
        <f t="shared" ref="BH19:BH30" si="39">(BD19*BB19/AQ19)</f>
        <v>0</v>
      </c>
      <c r="BI19">
        <f t="shared" ref="BI19:BI30" si="40">(1-BH19)</f>
        <v>1</v>
      </c>
      <c r="BJ19">
        <v>703</v>
      </c>
      <c r="BK19">
        <v>300</v>
      </c>
      <c r="BL19">
        <v>300</v>
      </c>
      <c r="BM19">
        <v>300</v>
      </c>
      <c r="BN19">
        <v>10434.5</v>
      </c>
      <c r="BO19">
        <v>1077.32</v>
      </c>
      <c r="BP19">
        <v>-7.5732300000000002E-3</v>
      </c>
      <c r="BQ19">
        <v>-0.88</v>
      </c>
      <c r="BR19" t="s">
        <v>373</v>
      </c>
      <c r="BS19" t="s">
        <v>373</v>
      </c>
      <c r="BT19" t="s">
        <v>373</v>
      </c>
      <c r="BU19" t="s">
        <v>373</v>
      </c>
      <c r="BV19" t="s">
        <v>373</v>
      </c>
      <c r="BW19" t="s">
        <v>373</v>
      </c>
      <c r="BX19" t="s">
        <v>373</v>
      </c>
      <c r="BY19" t="s">
        <v>373</v>
      </c>
      <c r="BZ19" t="s">
        <v>373</v>
      </c>
      <c r="CA19" t="s">
        <v>373</v>
      </c>
      <c r="CB19">
        <f t="shared" ref="CB19:CB30" si="41">$B$13*CV19+$C$13*CW19+$F$13*DH19*(1-DK19)</f>
        <v>1299.93</v>
      </c>
      <c r="CC19">
        <f t="shared" ref="CC19:CC30" si="42">CB19*CD19</f>
        <v>1093.1454008985675</v>
      </c>
      <c r="CD19">
        <f t="shared" ref="CD19:CD30" si="43">($B$13*$D$11+$C$13*$D$11+$F$13*((DU19+DM19)/MAX(DU19+DM19+DV19, 0.1)*$I$11+DV19/MAX(DU19+DM19+DV19, 0.1)*$J$11))/($B$13+$C$13+$F$13)</f>
        <v>0.84092635826434303</v>
      </c>
      <c r="CE19">
        <f t="shared" ref="CE19:CE30" si="44">($B$13*$K$11+$C$13*$K$11+$F$13*((DU19+DM19)/MAX(DU19+DM19+DV19, 0.1)*$P$11+DV19/MAX(DU19+DM19+DV19, 0.1)*$Q$11))/($B$13+$C$13+$F$13)</f>
        <v>0.19185271652868618</v>
      </c>
      <c r="CF19">
        <v>1600205835.0999999</v>
      </c>
      <c r="CG19">
        <v>380.41699999999997</v>
      </c>
      <c r="CH19">
        <v>400.05799999999999</v>
      </c>
      <c r="CI19">
        <v>26.216999999999999</v>
      </c>
      <c r="CJ19">
        <v>23.921399999999998</v>
      </c>
      <c r="CK19">
        <v>344.48099999999999</v>
      </c>
      <c r="CL19">
        <v>24.659400000000002</v>
      </c>
      <c r="CM19">
        <v>500.00200000000001</v>
      </c>
      <c r="CN19">
        <v>101.42400000000001</v>
      </c>
      <c r="CO19">
        <v>0.199961</v>
      </c>
      <c r="CP19">
        <v>26.366299999999999</v>
      </c>
      <c r="CQ19">
        <v>25.810300000000002</v>
      </c>
      <c r="CR19">
        <v>999.9</v>
      </c>
      <c r="CS19">
        <v>0</v>
      </c>
      <c r="CT19">
        <v>0</v>
      </c>
      <c r="CU19">
        <v>9997.5</v>
      </c>
      <c r="CV19">
        <v>0</v>
      </c>
      <c r="CW19">
        <v>1.5289399999999999E-3</v>
      </c>
      <c r="CX19">
        <v>-19.640699999999999</v>
      </c>
      <c r="CY19">
        <v>390.65899999999999</v>
      </c>
      <c r="CZ19">
        <v>409.86200000000002</v>
      </c>
      <c r="DA19">
        <v>2.2955999999999999</v>
      </c>
      <c r="DB19">
        <v>400.05799999999999</v>
      </c>
      <c r="DC19">
        <v>23.921399999999998</v>
      </c>
      <c r="DD19">
        <v>2.6590400000000001</v>
      </c>
      <c r="DE19">
        <v>2.4262100000000002</v>
      </c>
      <c r="DF19">
        <v>22.034199999999998</v>
      </c>
      <c r="DG19">
        <v>20.5398</v>
      </c>
      <c r="DH19">
        <v>1299.93</v>
      </c>
      <c r="DI19">
        <v>0.96900200000000003</v>
      </c>
      <c r="DJ19">
        <v>3.0998499999999998E-2</v>
      </c>
      <c r="DK19">
        <v>0</v>
      </c>
      <c r="DL19">
        <v>858.25900000000001</v>
      </c>
      <c r="DM19">
        <v>4.9990300000000003</v>
      </c>
      <c r="DN19">
        <v>11252.2</v>
      </c>
      <c r="DO19">
        <v>10312.799999999999</v>
      </c>
      <c r="DP19">
        <v>45.561999999999998</v>
      </c>
      <c r="DQ19">
        <v>48.5</v>
      </c>
      <c r="DR19">
        <v>47.186999999999998</v>
      </c>
      <c r="DS19">
        <v>47.25</v>
      </c>
      <c r="DT19">
        <v>47.311999999999998</v>
      </c>
      <c r="DU19">
        <v>1254.79</v>
      </c>
      <c r="DV19">
        <v>40.14</v>
      </c>
      <c r="DW19">
        <v>0</v>
      </c>
      <c r="DX19">
        <v>1802.39999985695</v>
      </c>
      <c r="DY19">
        <v>0</v>
      </c>
      <c r="DZ19">
        <v>857.63864000000001</v>
      </c>
      <c r="EA19">
        <v>7.5609230935432103</v>
      </c>
      <c r="EB19">
        <v>87.792307840833502</v>
      </c>
      <c r="EC19">
        <v>11242.74</v>
      </c>
      <c r="ED19">
        <v>15</v>
      </c>
      <c r="EE19">
        <v>1600205772.0999999</v>
      </c>
      <c r="EF19" t="s">
        <v>381</v>
      </c>
      <c r="EG19">
        <v>1600205762.0999999</v>
      </c>
      <c r="EH19">
        <v>1600205772.0999999</v>
      </c>
      <c r="EI19">
        <v>106</v>
      </c>
      <c r="EJ19">
        <v>-4.5999999999999999E-2</v>
      </c>
      <c r="EK19">
        <v>2.7E-2</v>
      </c>
      <c r="EL19">
        <v>35.936</v>
      </c>
      <c r="EM19">
        <v>1.5580000000000001</v>
      </c>
      <c r="EN19">
        <v>400</v>
      </c>
      <c r="EO19">
        <v>24</v>
      </c>
      <c r="EP19">
        <v>0.09</v>
      </c>
      <c r="EQ19">
        <v>0.08</v>
      </c>
      <c r="ER19">
        <v>-21.7384725</v>
      </c>
      <c r="ES19">
        <v>20.1987636022515</v>
      </c>
      <c r="ET19">
        <v>2.1087250032884199</v>
      </c>
      <c r="EU19">
        <v>0</v>
      </c>
      <c r="EV19">
        <v>2.1471689999999999</v>
      </c>
      <c r="EW19">
        <v>1.21371602251407</v>
      </c>
      <c r="EX19">
        <v>0.120744011669316</v>
      </c>
      <c r="EY19">
        <v>0</v>
      </c>
      <c r="EZ19">
        <v>0</v>
      </c>
      <c r="FA19">
        <v>2</v>
      </c>
      <c r="FB19" t="s">
        <v>382</v>
      </c>
      <c r="FC19">
        <v>2.92909</v>
      </c>
      <c r="FD19">
        <v>2.8851300000000002</v>
      </c>
      <c r="FE19">
        <v>8.7674699999999994E-2</v>
      </c>
      <c r="FF19">
        <v>9.8468299999999995E-2</v>
      </c>
      <c r="FG19">
        <v>0.119856</v>
      </c>
      <c r="FH19">
        <v>0.115373</v>
      </c>
      <c r="FI19">
        <v>28970.3</v>
      </c>
      <c r="FJ19">
        <v>29092.9</v>
      </c>
      <c r="FK19">
        <v>29439.599999999999</v>
      </c>
      <c r="FL19">
        <v>29469.1</v>
      </c>
      <c r="FM19">
        <v>34534.699999999997</v>
      </c>
      <c r="FN19">
        <v>33311.599999999999</v>
      </c>
      <c r="FO19">
        <v>42645.4</v>
      </c>
      <c r="FP19">
        <v>40416.699999999997</v>
      </c>
      <c r="FQ19">
        <v>2.0485500000000001</v>
      </c>
      <c r="FR19">
        <v>1.9336500000000001</v>
      </c>
      <c r="FS19">
        <v>-5.9641899999999998E-2</v>
      </c>
      <c r="FT19">
        <v>0</v>
      </c>
      <c r="FU19">
        <v>26.786799999999999</v>
      </c>
      <c r="FV19">
        <v>999.9</v>
      </c>
      <c r="FW19">
        <v>36.552</v>
      </c>
      <c r="FX19">
        <v>36.567999999999998</v>
      </c>
      <c r="FY19">
        <v>22.191800000000001</v>
      </c>
      <c r="FZ19">
        <v>62.736199999999997</v>
      </c>
      <c r="GA19">
        <v>35.536900000000003</v>
      </c>
      <c r="GB19">
        <v>1</v>
      </c>
      <c r="GC19">
        <v>0.43545699999999998</v>
      </c>
      <c r="GD19">
        <v>3.8634200000000001</v>
      </c>
      <c r="GE19">
        <v>20.2074</v>
      </c>
      <c r="GF19">
        <v>5.2493400000000001</v>
      </c>
      <c r="GG19">
        <v>12.0535</v>
      </c>
      <c r="GH19">
        <v>5.0251000000000001</v>
      </c>
      <c r="GI19">
        <v>3.3010000000000002</v>
      </c>
      <c r="GJ19">
        <v>9999</v>
      </c>
      <c r="GK19">
        <v>9999</v>
      </c>
      <c r="GL19">
        <v>9999</v>
      </c>
      <c r="GM19">
        <v>999.9</v>
      </c>
      <c r="GN19">
        <v>1.8781099999999999</v>
      </c>
      <c r="GO19">
        <v>1.8797299999999999</v>
      </c>
      <c r="GP19">
        <v>1.87862</v>
      </c>
      <c r="GQ19">
        <v>1.8791199999999999</v>
      </c>
      <c r="GR19">
        <v>1.8805099999999999</v>
      </c>
      <c r="GS19">
        <v>1.8751500000000001</v>
      </c>
      <c r="GT19">
        <v>1.8821600000000001</v>
      </c>
      <c r="GU19">
        <v>1.8769800000000001</v>
      </c>
      <c r="GV19">
        <v>0</v>
      </c>
      <c r="GW19">
        <v>0</v>
      </c>
      <c r="GX19">
        <v>0</v>
      </c>
      <c r="GY19">
        <v>0</v>
      </c>
      <c r="GZ19" t="s">
        <v>375</v>
      </c>
      <c r="HA19" t="s">
        <v>376</v>
      </c>
      <c r="HB19" t="s">
        <v>377</v>
      </c>
      <c r="HC19" t="s">
        <v>377</v>
      </c>
      <c r="HD19" t="s">
        <v>377</v>
      </c>
      <c r="HE19" t="s">
        <v>377</v>
      </c>
      <c r="HF19">
        <v>0</v>
      </c>
      <c r="HG19">
        <v>100</v>
      </c>
      <c r="HH19">
        <v>100</v>
      </c>
      <c r="HI19">
        <v>35.936</v>
      </c>
      <c r="HJ19">
        <v>1.5576000000000001</v>
      </c>
      <c r="HK19">
        <v>35.936100000000103</v>
      </c>
      <c r="HL19">
        <v>0</v>
      </c>
      <c r="HM19">
        <v>0</v>
      </c>
      <c r="HN19">
        <v>0</v>
      </c>
      <c r="HO19">
        <v>1.5576050000000099</v>
      </c>
      <c r="HP19">
        <v>0</v>
      </c>
      <c r="HQ19">
        <v>0</v>
      </c>
      <c r="HR19">
        <v>0</v>
      </c>
      <c r="HS19">
        <v>-1</v>
      </c>
      <c r="HT19">
        <v>-1</v>
      </c>
      <c r="HU19">
        <v>-1</v>
      </c>
      <c r="HV19">
        <v>-1</v>
      </c>
      <c r="HW19">
        <v>1.2</v>
      </c>
      <c r="HX19">
        <v>1.1000000000000001</v>
      </c>
      <c r="HY19">
        <v>2</v>
      </c>
      <c r="HZ19">
        <v>516.34500000000003</v>
      </c>
      <c r="IA19">
        <v>494.71499999999997</v>
      </c>
      <c r="IB19">
        <v>22.5366</v>
      </c>
      <c r="IC19">
        <v>32.637</v>
      </c>
      <c r="ID19">
        <v>30.000399999999999</v>
      </c>
      <c r="IE19">
        <v>32.630499999999998</v>
      </c>
      <c r="IF19">
        <v>32.607900000000001</v>
      </c>
      <c r="IG19">
        <v>18.775700000000001</v>
      </c>
      <c r="IH19">
        <v>100</v>
      </c>
      <c r="II19">
        <v>0</v>
      </c>
      <c r="IJ19">
        <v>22.529599999999999</v>
      </c>
      <c r="IK19">
        <v>400</v>
      </c>
      <c r="IL19">
        <v>7.0034900000000002</v>
      </c>
      <c r="IM19">
        <v>99.783699999999996</v>
      </c>
      <c r="IN19">
        <v>110.045</v>
      </c>
    </row>
    <row r="20" spans="1:248" x14ac:dyDescent="0.35">
      <c r="A20">
        <v>3</v>
      </c>
      <c r="B20">
        <v>1600205924.0999999</v>
      </c>
      <c r="C20">
        <v>1892.0999999046301</v>
      </c>
      <c r="D20" t="s">
        <v>383</v>
      </c>
      <c r="E20" t="s">
        <v>384</v>
      </c>
      <c r="F20">
        <v>1600205924.0999999</v>
      </c>
      <c r="G20">
        <f t="shared" si="0"/>
        <v>2.0020080290248919E-3</v>
      </c>
      <c r="H20">
        <f t="shared" si="1"/>
        <v>15.342325579695466</v>
      </c>
      <c r="I20">
        <f t="shared" si="2"/>
        <v>380.65699999999998</v>
      </c>
      <c r="J20">
        <f t="shared" si="3"/>
        <v>293.95946903230805</v>
      </c>
      <c r="K20">
        <f t="shared" si="4"/>
        <v>29.873657790719985</v>
      </c>
      <c r="L20">
        <f t="shared" si="5"/>
        <v>38.684302264786993</v>
      </c>
      <c r="M20">
        <f t="shared" si="6"/>
        <v>0.31031648414815094</v>
      </c>
      <c r="N20">
        <f t="shared" si="7"/>
        <v>2.9546376476939606</v>
      </c>
      <c r="O20">
        <f t="shared" si="8"/>
        <v>0.29328039160820402</v>
      </c>
      <c r="P20">
        <f t="shared" si="9"/>
        <v>0.18475288966904985</v>
      </c>
      <c r="Q20">
        <f t="shared" si="10"/>
        <v>177.48244258805329</v>
      </c>
      <c r="R20">
        <f t="shared" si="11"/>
        <v>26.913745476082926</v>
      </c>
      <c r="S20">
        <f t="shared" si="12"/>
        <v>25.842400000000001</v>
      </c>
      <c r="T20">
        <f t="shared" si="13"/>
        <v>3.3429189383739555</v>
      </c>
      <c r="U20">
        <f t="shared" si="14"/>
        <v>77.3100990226541</v>
      </c>
      <c r="V20">
        <f t="shared" si="15"/>
        <v>2.6697216280973</v>
      </c>
      <c r="W20">
        <f t="shared" si="16"/>
        <v>3.4532637544740359</v>
      </c>
      <c r="X20">
        <f t="shared" si="17"/>
        <v>0.67319731027665553</v>
      </c>
      <c r="Y20">
        <f t="shared" si="18"/>
        <v>-88.288554079997738</v>
      </c>
      <c r="Z20">
        <f t="shared" si="19"/>
        <v>87.498230376958318</v>
      </c>
      <c r="AA20">
        <f t="shared" si="20"/>
        <v>6.334759381257772</v>
      </c>
      <c r="AB20">
        <f t="shared" si="21"/>
        <v>183.02687826627164</v>
      </c>
      <c r="AC20">
        <v>0</v>
      </c>
      <c r="AD20">
        <v>0</v>
      </c>
      <c r="AE20">
        <f t="shared" si="22"/>
        <v>1</v>
      </c>
      <c r="AF20">
        <f t="shared" si="23"/>
        <v>0</v>
      </c>
      <c r="AG20">
        <f t="shared" si="24"/>
        <v>53745.82224004568</v>
      </c>
      <c r="AH20" t="s">
        <v>372</v>
      </c>
      <c r="AI20">
        <v>10463.700000000001</v>
      </c>
      <c r="AJ20">
        <v>750.61</v>
      </c>
      <c r="AK20">
        <v>2537.7199999999998</v>
      </c>
      <c r="AL20">
        <f t="shared" si="25"/>
        <v>1787.1099999999997</v>
      </c>
      <c r="AM20">
        <f t="shared" si="26"/>
        <v>0.7042187475371593</v>
      </c>
      <c r="AN20">
        <v>-1.3059243612710001</v>
      </c>
      <c r="AO20" t="s">
        <v>385</v>
      </c>
      <c r="AP20">
        <v>10431.1</v>
      </c>
      <c r="AQ20">
        <v>857.60400000000004</v>
      </c>
      <c r="AR20">
        <v>1183.55</v>
      </c>
      <c r="AS20">
        <f t="shared" si="27"/>
        <v>0.27539689915930876</v>
      </c>
      <c r="AT20">
        <v>0.5</v>
      </c>
      <c r="AU20">
        <f t="shared" si="28"/>
        <v>925.10250089805083</v>
      </c>
      <c r="AV20">
        <f t="shared" si="29"/>
        <v>15.342325579695466</v>
      </c>
      <c r="AW20">
        <f t="shared" si="30"/>
        <v>127.38518007592242</v>
      </c>
      <c r="AX20">
        <f t="shared" si="31"/>
        <v>1</v>
      </c>
      <c r="AY20">
        <f t="shared" si="32"/>
        <v>1.7996113862847673E-2</v>
      </c>
      <c r="AZ20">
        <f t="shared" si="33"/>
        <v>1.1441595200878711</v>
      </c>
      <c r="BA20" t="s">
        <v>373</v>
      </c>
      <c r="BB20">
        <v>0</v>
      </c>
      <c r="BC20">
        <f t="shared" si="34"/>
        <v>1183.55</v>
      </c>
      <c r="BD20">
        <f t="shared" si="35"/>
        <v>0.27539689915930882</v>
      </c>
      <c r="BE20">
        <f t="shared" si="36"/>
        <v>0.53361678987437544</v>
      </c>
      <c r="BF20">
        <f t="shared" si="37"/>
        <v>0.75286644800665214</v>
      </c>
      <c r="BG20">
        <f t="shared" si="38"/>
        <v>0.75774294811175591</v>
      </c>
      <c r="BH20">
        <f t="shared" si="39"/>
        <v>0</v>
      </c>
      <c r="BI20">
        <f t="shared" si="40"/>
        <v>1</v>
      </c>
      <c r="BJ20">
        <v>704</v>
      </c>
      <c r="BK20">
        <v>300</v>
      </c>
      <c r="BL20">
        <v>300</v>
      </c>
      <c r="BM20">
        <v>300</v>
      </c>
      <c r="BN20">
        <v>10431.1</v>
      </c>
      <c r="BO20">
        <v>1139.98</v>
      </c>
      <c r="BP20">
        <v>-7.7430299999999997E-3</v>
      </c>
      <c r="BQ20">
        <v>1.26</v>
      </c>
      <c r="BR20" t="s">
        <v>373</v>
      </c>
      <c r="BS20" t="s">
        <v>373</v>
      </c>
      <c r="BT20" t="s">
        <v>373</v>
      </c>
      <c r="BU20" t="s">
        <v>373</v>
      </c>
      <c r="BV20" t="s">
        <v>373</v>
      </c>
      <c r="BW20" t="s">
        <v>373</v>
      </c>
      <c r="BX20" t="s">
        <v>373</v>
      </c>
      <c r="BY20" t="s">
        <v>373</v>
      </c>
      <c r="BZ20" t="s">
        <v>373</v>
      </c>
      <c r="CA20" t="s">
        <v>373</v>
      </c>
      <c r="CB20">
        <f t="shared" si="41"/>
        <v>1100.0999999999999</v>
      </c>
      <c r="CC20">
        <f t="shared" si="42"/>
        <v>925.10250089805083</v>
      </c>
      <c r="CD20">
        <f t="shared" si="43"/>
        <v>0.84092582574134256</v>
      </c>
      <c r="CE20">
        <f t="shared" si="44"/>
        <v>0.19185165148268515</v>
      </c>
      <c r="CF20">
        <v>1600205924.0999999</v>
      </c>
      <c r="CG20">
        <v>380.65699999999998</v>
      </c>
      <c r="CH20">
        <v>399.97899999999998</v>
      </c>
      <c r="CI20">
        <v>26.270299999999999</v>
      </c>
      <c r="CJ20">
        <v>23.9314</v>
      </c>
      <c r="CK20">
        <v>344.76600000000002</v>
      </c>
      <c r="CL20">
        <v>24.716999999999999</v>
      </c>
      <c r="CM20">
        <v>500.08499999999998</v>
      </c>
      <c r="CN20">
        <v>101.425</v>
      </c>
      <c r="CO20">
        <v>0.20009099999999999</v>
      </c>
      <c r="CP20">
        <v>26.3917</v>
      </c>
      <c r="CQ20">
        <v>25.842400000000001</v>
      </c>
      <c r="CR20">
        <v>999.9</v>
      </c>
      <c r="CS20">
        <v>0</v>
      </c>
      <c r="CT20">
        <v>0</v>
      </c>
      <c r="CU20">
        <v>10001.200000000001</v>
      </c>
      <c r="CV20">
        <v>0</v>
      </c>
      <c r="CW20">
        <v>1.5289399999999999E-3</v>
      </c>
      <c r="CX20">
        <v>-19.321899999999999</v>
      </c>
      <c r="CY20">
        <v>390.92700000000002</v>
      </c>
      <c r="CZ20">
        <v>409.786</v>
      </c>
      <c r="DA20">
        <v>2.33893</v>
      </c>
      <c r="DB20">
        <v>399.97899999999998</v>
      </c>
      <c r="DC20">
        <v>23.9314</v>
      </c>
      <c r="DD20">
        <v>2.6644600000000001</v>
      </c>
      <c r="DE20">
        <v>2.4272300000000002</v>
      </c>
      <c r="DF20">
        <v>22.067499999999999</v>
      </c>
      <c r="DG20">
        <v>20.546600000000002</v>
      </c>
      <c r="DH20">
        <v>1100.0999999999999</v>
      </c>
      <c r="DI20">
        <v>0.96899500000000005</v>
      </c>
      <c r="DJ20">
        <v>3.10046E-2</v>
      </c>
      <c r="DK20">
        <v>0</v>
      </c>
      <c r="DL20">
        <v>858.32100000000003</v>
      </c>
      <c r="DM20">
        <v>4.9990300000000003</v>
      </c>
      <c r="DN20">
        <v>9518.49</v>
      </c>
      <c r="DO20">
        <v>8721.39</v>
      </c>
      <c r="DP20">
        <v>45.5</v>
      </c>
      <c r="DQ20">
        <v>48.561999999999998</v>
      </c>
      <c r="DR20">
        <v>47.25</v>
      </c>
      <c r="DS20">
        <v>47.311999999999998</v>
      </c>
      <c r="DT20">
        <v>47.311999999999998</v>
      </c>
      <c r="DU20">
        <v>1061.1500000000001</v>
      </c>
      <c r="DV20">
        <v>33.950000000000003</v>
      </c>
      <c r="DW20">
        <v>0</v>
      </c>
      <c r="DX20">
        <v>88.700000047683702</v>
      </c>
      <c r="DY20">
        <v>0</v>
      </c>
      <c r="DZ20">
        <v>857.60400000000004</v>
      </c>
      <c r="EA20">
        <v>3.4493076814102199</v>
      </c>
      <c r="EB20">
        <v>35.996922943106298</v>
      </c>
      <c r="EC20">
        <v>9513.9724000000006</v>
      </c>
      <c r="ED20">
        <v>15</v>
      </c>
      <c r="EE20">
        <v>1600205885.5999999</v>
      </c>
      <c r="EF20" t="s">
        <v>386</v>
      </c>
      <c r="EG20">
        <v>1600205882.5999999</v>
      </c>
      <c r="EH20">
        <v>1600205885.5999999</v>
      </c>
      <c r="EI20">
        <v>107</v>
      </c>
      <c r="EJ20">
        <v>-4.4999999999999998E-2</v>
      </c>
      <c r="EK20">
        <v>-4.0000000000000001E-3</v>
      </c>
      <c r="EL20">
        <v>35.890999999999998</v>
      </c>
      <c r="EM20">
        <v>1.5529999999999999</v>
      </c>
      <c r="EN20">
        <v>400</v>
      </c>
      <c r="EO20">
        <v>24</v>
      </c>
      <c r="EP20">
        <v>0.13</v>
      </c>
      <c r="EQ20">
        <v>0.05</v>
      </c>
      <c r="ER20">
        <v>-19.307580000000002</v>
      </c>
      <c r="ES20">
        <v>-3.4658161350812199E-2</v>
      </c>
      <c r="ET20">
        <v>4.1799427029565898E-2</v>
      </c>
      <c r="EU20">
        <v>1</v>
      </c>
      <c r="EV20">
        <v>2.3638089999999998</v>
      </c>
      <c r="EW20">
        <v>-0.17503001876172899</v>
      </c>
      <c r="EX20">
        <v>1.7294129900055698E-2</v>
      </c>
      <c r="EY20">
        <v>1</v>
      </c>
      <c r="EZ20">
        <v>2</v>
      </c>
      <c r="FA20">
        <v>2</v>
      </c>
      <c r="FB20" t="s">
        <v>374</v>
      </c>
      <c r="FC20">
        <v>2.9292699999999998</v>
      </c>
      <c r="FD20">
        <v>2.8853</v>
      </c>
      <c r="FE20">
        <v>8.77304E-2</v>
      </c>
      <c r="FF20">
        <v>9.8451700000000003E-2</v>
      </c>
      <c r="FG20">
        <v>0.120047</v>
      </c>
      <c r="FH20">
        <v>0.11540499999999999</v>
      </c>
      <c r="FI20">
        <v>28967.4</v>
      </c>
      <c r="FJ20">
        <v>29093.200000000001</v>
      </c>
      <c r="FK20">
        <v>29438.5</v>
      </c>
      <c r="FL20">
        <v>29469.1</v>
      </c>
      <c r="FM20">
        <v>34526.1</v>
      </c>
      <c r="FN20">
        <v>33310.199999999997</v>
      </c>
      <c r="FO20">
        <v>42644</v>
      </c>
      <c r="FP20">
        <v>40416.5</v>
      </c>
      <c r="FQ20">
        <v>2.0483500000000001</v>
      </c>
      <c r="FR20">
        <v>1.9331700000000001</v>
      </c>
      <c r="FS20">
        <v>-6.0841399999999997E-2</v>
      </c>
      <c r="FT20">
        <v>0</v>
      </c>
      <c r="FU20">
        <v>26.8384</v>
      </c>
      <c r="FV20">
        <v>999.9</v>
      </c>
      <c r="FW20">
        <v>36.503</v>
      </c>
      <c r="FX20">
        <v>36.567999999999998</v>
      </c>
      <c r="FY20">
        <v>22.161799999999999</v>
      </c>
      <c r="FZ20">
        <v>62.716200000000001</v>
      </c>
      <c r="GA20">
        <v>35.244399999999999</v>
      </c>
      <c r="GB20">
        <v>1</v>
      </c>
      <c r="GC20">
        <v>0.43857200000000002</v>
      </c>
      <c r="GD20">
        <v>3.9969899999999998</v>
      </c>
      <c r="GE20">
        <v>20.2056</v>
      </c>
      <c r="GF20">
        <v>5.2485900000000001</v>
      </c>
      <c r="GG20">
        <v>12.0528</v>
      </c>
      <c r="GH20">
        <v>5.0248999999999997</v>
      </c>
      <c r="GI20">
        <v>3.3010000000000002</v>
      </c>
      <c r="GJ20">
        <v>9999</v>
      </c>
      <c r="GK20">
        <v>9999</v>
      </c>
      <c r="GL20">
        <v>9999</v>
      </c>
      <c r="GM20">
        <v>999.9</v>
      </c>
      <c r="GN20">
        <v>1.8780600000000001</v>
      </c>
      <c r="GO20">
        <v>1.8797299999999999</v>
      </c>
      <c r="GP20">
        <v>1.8785799999999999</v>
      </c>
      <c r="GQ20">
        <v>1.8791199999999999</v>
      </c>
      <c r="GR20">
        <v>1.88049</v>
      </c>
      <c r="GS20">
        <v>1.87514</v>
      </c>
      <c r="GT20">
        <v>1.88212</v>
      </c>
      <c r="GU20">
        <v>1.8769800000000001</v>
      </c>
      <c r="GV20">
        <v>0</v>
      </c>
      <c r="GW20">
        <v>0</v>
      </c>
      <c r="GX20">
        <v>0</v>
      </c>
      <c r="GY20">
        <v>0</v>
      </c>
      <c r="GZ20" t="s">
        <v>375</v>
      </c>
      <c r="HA20" t="s">
        <v>376</v>
      </c>
      <c r="HB20" t="s">
        <v>377</v>
      </c>
      <c r="HC20" t="s">
        <v>377</v>
      </c>
      <c r="HD20" t="s">
        <v>377</v>
      </c>
      <c r="HE20" t="s">
        <v>377</v>
      </c>
      <c r="HF20">
        <v>0</v>
      </c>
      <c r="HG20">
        <v>100</v>
      </c>
      <c r="HH20">
        <v>100</v>
      </c>
      <c r="HI20">
        <v>35.890999999999998</v>
      </c>
      <c r="HJ20">
        <v>1.5532999999999999</v>
      </c>
      <c r="HK20">
        <v>35.891150000000003</v>
      </c>
      <c r="HL20">
        <v>0</v>
      </c>
      <c r="HM20">
        <v>0</v>
      </c>
      <c r="HN20">
        <v>0</v>
      </c>
      <c r="HO20">
        <v>1.5533650000000001</v>
      </c>
      <c r="HP20">
        <v>0</v>
      </c>
      <c r="HQ20">
        <v>0</v>
      </c>
      <c r="HR20">
        <v>0</v>
      </c>
      <c r="HS20">
        <v>-1</v>
      </c>
      <c r="HT20">
        <v>-1</v>
      </c>
      <c r="HU20">
        <v>-1</v>
      </c>
      <c r="HV20">
        <v>-1</v>
      </c>
      <c r="HW20">
        <v>0.7</v>
      </c>
      <c r="HX20">
        <v>0.6</v>
      </c>
      <c r="HY20">
        <v>2</v>
      </c>
      <c r="HZ20">
        <v>516.33000000000004</v>
      </c>
      <c r="IA20">
        <v>494.46300000000002</v>
      </c>
      <c r="IB20">
        <v>22.599599999999999</v>
      </c>
      <c r="IC20">
        <v>32.658700000000003</v>
      </c>
      <c r="ID20">
        <v>30.000299999999999</v>
      </c>
      <c r="IE20">
        <v>32.6449</v>
      </c>
      <c r="IF20">
        <v>32.616500000000002</v>
      </c>
      <c r="IG20">
        <v>18.773900000000001</v>
      </c>
      <c r="IH20">
        <v>100</v>
      </c>
      <c r="II20">
        <v>0</v>
      </c>
      <c r="IJ20">
        <v>22.5975</v>
      </c>
      <c r="IK20">
        <v>400</v>
      </c>
      <c r="IL20">
        <v>7.0034900000000002</v>
      </c>
      <c r="IM20">
        <v>99.780299999999997</v>
      </c>
      <c r="IN20">
        <v>110.044</v>
      </c>
    </row>
    <row r="21" spans="1:248" x14ac:dyDescent="0.35">
      <c r="A21">
        <v>4</v>
      </c>
      <c r="B21">
        <v>1600206012.0999999</v>
      </c>
      <c r="C21">
        <v>1980.0999999046301</v>
      </c>
      <c r="D21" t="s">
        <v>387</v>
      </c>
      <c r="E21" t="s">
        <v>388</v>
      </c>
      <c r="F21">
        <v>1600206012.0999999</v>
      </c>
      <c r="G21">
        <f t="shared" si="0"/>
        <v>1.9654365981767031E-3</v>
      </c>
      <c r="H21">
        <f t="shared" si="1"/>
        <v>15.221876233133404</v>
      </c>
      <c r="I21">
        <f t="shared" si="2"/>
        <v>380.83499999999998</v>
      </c>
      <c r="J21">
        <f t="shared" si="3"/>
        <v>294.056343206831</v>
      </c>
      <c r="K21">
        <f t="shared" si="4"/>
        <v>29.88286953421451</v>
      </c>
      <c r="L21">
        <f t="shared" si="5"/>
        <v>38.70157159323</v>
      </c>
      <c r="M21">
        <f t="shared" si="6"/>
        <v>0.3073146783961706</v>
      </c>
      <c r="N21">
        <f t="shared" si="7"/>
        <v>2.9559415189882561</v>
      </c>
      <c r="O21">
        <f t="shared" si="8"/>
        <v>0.29060399572210566</v>
      </c>
      <c r="P21">
        <f t="shared" si="9"/>
        <v>0.18305312496205292</v>
      </c>
      <c r="Q21">
        <f t="shared" si="10"/>
        <v>145.19048599361236</v>
      </c>
      <c r="R21">
        <f t="shared" si="11"/>
        <v>26.68125396210209</v>
      </c>
      <c r="S21">
        <f t="shared" si="12"/>
        <v>25.7912</v>
      </c>
      <c r="T21">
        <f t="shared" si="13"/>
        <v>3.3327924429762139</v>
      </c>
      <c r="U21">
        <f t="shared" si="14"/>
        <v>77.436654547537088</v>
      </c>
      <c r="V21">
        <f t="shared" si="15"/>
        <v>2.6657729096159999</v>
      </c>
      <c r="W21">
        <f t="shared" si="16"/>
        <v>3.442520761249475</v>
      </c>
      <c r="X21">
        <f t="shared" si="17"/>
        <v>0.66701953336021402</v>
      </c>
      <c r="Y21">
        <f t="shared" si="18"/>
        <v>-86.675753979592614</v>
      </c>
      <c r="Z21">
        <f t="shared" si="19"/>
        <v>87.281865890337116</v>
      </c>
      <c r="AA21">
        <f t="shared" si="20"/>
        <v>6.3130138744373605</v>
      </c>
      <c r="AB21">
        <f t="shared" si="21"/>
        <v>152.1096117787942</v>
      </c>
      <c r="AC21">
        <v>0</v>
      </c>
      <c r="AD21">
        <v>0</v>
      </c>
      <c r="AE21">
        <f t="shared" si="22"/>
        <v>1</v>
      </c>
      <c r="AF21">
        <f t="shared" si="23"/>
        <v>0</v>
      </c>
      <c r="AG21">
        <f t="shared" si="24"/>
        <v>53793.415609824682</v>
      </c>
      <c r="AH21" t="s">
        <v>372</v>
      </c>
      <c r="AI21">
        <v>10463.700000000001</v>
      </c>
      <c r="AJ21">
        <v>750.61</v>
      </c>
      <c r="AK21">
        <v>2537.7199999999998</v>
      </c>
      <c r="AL21">
        <f t="shared" si="25"/>
        <v>1787.1099999999997</v>
      </c>
      <c r="AM21">
        <f t="shared" si="26"/>
        <v>0.7042187475371593</v>
      </c>
      <c r="AN21">
        <v>-1.3059243612710001</v>
      </c>
      <c r="AO21" t="s">
        <v>389</v>
      </c>
      <c r="AP21">
        <v>10428.5</v>
      </c>
      <c r="AQ21">
        <v>866.54984000000002</v>
      </c>
      <c r="AR21">
        <v>1304.3900000000001</v>
      </c>
      <c r="AS21">
        <f t="shared" si="27"/>
        <v>0.3356666027798435</v>
      </c>
      <c r="AT21">
        <v>0.5</v>
      </c>
      <c r="AU21">
        <f t="shared" si="28"/>
        <v>756.79661904789316</v>
      </c>
      <c r="AV21">
        <f t="shared" si="29"/>
        <v>15.221876233133404</v>
      </c>
      <c r="AW21">
        <f t="shared" si="30"/>
        <v>127.01567505553885</v>
      </c>
      <c r="AX21">
        <f t="shared" si="31"/>
        <v>1</v>
      </c>
      <c r="AY21">
        <f t="shared" si="32"/>
        <v>2.1839157546974266E-2</v>
      </c>
      <c r="AZ21">
        <f t="shared" si="33"/>
        <v>0.94552242810815756</v>
      </c>
      <c r="BA21" t="s">
        <v>373</v>
      </c>
      <c r="BB21">
        <v>0</v>
      </c>
      <c r="BC21">
        <f t="shared" si="34"/>
        <v>1304.3900000000001</v>
      </c>
      <c r="BD21">
        <f t="shared" si="35"/>
        <v>0.3356666027798435</v>
      </c>
      <c r="BE21">
        <f t="shared" si="36"/>
        <v>0.48599924341534911</v>
      </c>
      <c r="BF21">
        <f t="shared" si="37"/>
        <v>0.79063917078984436</v>
      </c>
      <c r="BG21">
        <f t="shared" si="38"/>
        <v>0.6901253979889318</v>
      </c>
      <c r="BH21">
        <f t="shared" si="39"/>
        <v>0</v>
      </c>
      <c r="BI21">
        <f t="shared" si="40"/>
        <v>1</v>
      </c>
      <c r="BJ21">
        <v>705</v>
      </c>
      <c r="BK21">
        <v>300</v>
      </c>
      <c r="BL21">
        <v>300</v>
      </c>
      <c r="BM21">
        <v>300</v>
      </c>
      <c r="BN21">
        <v>10428.5</v>
      </c>
      <c r="BO21">
        <v>1250.3699999999999</v>
      </c>
      <c r="BP21">
        <v>-7.9125900000000006E-3</v>
      </c>
      <c r="BQ21">
        <v>3.45</v>
      </c>
      <c r="BR21" t="s">
        <v>373</v>
      </c>
      <c r="BS21" t="s">
        <v>373</v>
      </c>
      <c r="BT21" t="s">
        <v>373</v>
      </c>
      <c r="BU21" t="s">
        <v>373</v>
      </c>
      <c r="BV21" t="s">
        <v>373</v>
      </c>
      <c r="BW21" t="s">
        <v>373</v>
      </c>
      <c r="BX21" t="s">
        <v>373</v>
      </c>
      <c r="BY21" t="s">
        <v>373</v>
      </c>
      <c r="BZ21" t="s">
        <v>373</v>
      </c>
      <c r="CA21" t="s">
        <v>373</v>
      </c>
      <c r="CB21">
        <f t="shared" si="41"/>
        <v>899.95799999999997</v>
      </c>
      <c r="CC21">
        <f t="shared" si="42"/>
        <v>756.79661904789316</v>
      </c>
      <c r="CD21">
        <f t="shared" si="43"/>
        <v>0.84092437541295617</v>
      </c>
      <c r="CE21">
        <f t="shared" si="44"/>
        <v>0.1918487508259126</v>
      </c>
      <c r="CF21">
        <v>1600206012.0999999</v>
      </c>
      <c r="CG21">
        <v>380.83499999999998</v>
      </c>
      <c r="CH21">
        <v>399.99900000000002</v>
      </c>
      <c r="CI21">
        <v>26.231999999999999</v>
      </c>
      <c r="CJ21">
        <v>23.935400000000001</v>
      </c>
      <c r="CK21">
        <v>344.94400000000002</v>
      </c>
      <c r="CL21">
        <v>24.678000000000001</v>
      </c>
      <c r="CM21">
        <v>500.012</v>
      </c>
      <c r="CN21">
        <v>101.423</v>
      </c>
      <c r="CO21">
        <v>0.199938</v>
      </c>
      <c r="CP21">
        <v>26.338899999999999</v>
      </c>
      <c r="CQ21">
        <v>25.7912</v>
      </c>
      <c r="CR21">
        <v>999.9</v>
      </c>
      <c r="CS21">
        <v>0</v>
      </c>
      <c r="CT21">
        <v>0</v>
      </c>
      <c r="CU21">
        <v>10008.799999999999</v>
      </c>
      <c r="CV21">
        <v>0</v>
      </c>
      <c r="CW21">
        <v>1.5289399999999999E-3</v>
      </c>
      <c r="CX21">
        <v>-19.164300000000001</v>
      </c>
      <c r="CY21">
        <v>391.09399999999999</v>
      </c>
      <c r="CZ21">
        <v>409.80799999999999</v>
      </c>
      <c r="DA21">
        <v>2.2966600000000001</v>
      </c>
      <c r="DB21">
        <v>399.99900000000002</v>
      </c>
      <c r="DC21">
        <v>23.935400000000001</v>
      </c>
      <c r="DD21">
        <v>2.6605400000000001</v>
      </c>
      <c r="DE21">
        <v>2.4276</v>
      </c>
      <c r="DF21">
        <v>22.043399999999998</v>
      </c>
      <c r="DG21">
        <v>20.549099999999999</v>
      </c>
      <c r="DH21">
        <v>899.95799999999997</v>
      </c>
      <c r="DI21">
        <v>0.96901300000000001</v>
      </c>
      <c r="DJ21">
        <v>3.0986699999999999E-2</v>
      </c>
      <c r="DK21">
        <v>0</v>
      </c>
      <c r="DL21">
        <v>866.93</v>
      </c>
      <c r="DM21">
        <v>4.9990300000000003</v>
      </c>
      <c r="DN21">
        <v>7874.61</v>
      </c>
      <c r="DO21">
        <v>7127.48</v>
      </c>
      <c r="DP21">
        <v>45.25</v>
      </c>
      <c r="DQ21">
        <v>48.561999999999998</v>
      </c>
      <c r="DR21">
        <v>47.186999999999998</v>
      </c>
      <c r="DS21">
        <v>47.311999999999998</v>
      </c>
      <c r="DT21">
        <v>47.186999999999998</v>
      </c>
      <c r="DU21">
        <v>867.23</v>
      </c>
      <c r="DV21">
        <v>27.73</v>
      </c>
      <c r="DW21">
        <v>0</v>
      </c>
      <c r="DX21">
        <v>87.799999952316298</v>
      </c>
      <c r="DY21">
        <v>0</v>
      </c>
      <c r="DZ21">
        <v>866.54984000000002</v>
      </c>
      <c r="EA21">
        <v>6.3193077036753804</v>
      </c>
      <c r="EB21">
        <v>51.0769231068669</v>
      </c>
      <c r="EC21">
        <v>7868.8872000000001</v>
      </c>
      <c r="ED21">
        <v>15</v>
      </c>
      <c r="EE21">
        <v>1600205975.0999999</v>
      </c>
      <c r="EF21" t="s">
        <v>390</v>
      </c>
      <c r="EG21">
        <v>1600205971.5999999</v>
      </c>
      <c r="EH21">
        <v>1600205975.0999999</v>
      </c>
      <c r="EI21">
        <v>108</v>
      </c>
      <c r="EJ21">
        <v>0</v>
      </c>
      <c r="EK21">
        <v>1E-3</v>
      </c>
      <c r="EL21">
        <v>35.890999999999998</v>
      </c>
      <c r="EM21">
        <v>1.554</v>
      </c>
      <c r="EN21">
        <v>400</v>
      </c>
      <c r="EO21">
        <v>24</v>
      </c>
      <c r="EP21">
        <v>7.0000000000000007E-2</v>
      </c>
      <c r="EQ21">
        <v>0.05</v>
      </c>
      <c r="ER21">
        <v>-19.164104999999999</v>
      </c>
      <c r="ES21">
        <v>-3.2273921200714699E-2</v>
      </c>
      <c r="ET21">
        <v>3.0973294545462701E-2</v>
      </c>
      <c r="EU21">
        <v>1</v>
      </c>
      <c r="EV21">
        <v>2.3226309999999999</v>
      </c>
      <c r="EW21">
        <v>-0.16114221388368499</v>
      </c>
      <c r="EX21">
        <v>1.75092759416259E-2</v>
      </c>
      <c r="EY21">
        <v>1</v>
      </c>
      <c r="EZ21">
        <v>2</v>
      </c>
      <c r="FA21">
        <v>2</v>
      </c>
      <c r="FB21" t="s">
        <v>374</v>
      </c>
      <c r="FC21">
        <v>2.9290699999999998</v>
      </c>
      <c r="FD21">
        <v>2.8852099999999998</v>
      </c>
      <c r="FE21">
        <v>8.7762800000000002E-2</v>
      </c>
      <c r="FF21">
        <v>9.8451499999999997E-2</v>
      </c>
      <c r="FG21">
        <v>0.11991</v>
      </c>
      <c r="FH21">
        <v>0.115414</v>
      </c>
      <c r="FI21">
        <v>28964.9</v>
      </c>
      <c r="FJ21">
        <v>29091.5</v>
      </c>
      <c r="FK21">
        <v>29437.1</v>
      </c>
      <c r="FL21">
        <v>29467.4</v>
      </c>
      <c r="FM21">
        <v>34529.599999999999</v>
      </c>
      <c r="FN21">
        <v>33307.699999999997</v>
      </c>
      <c r="FO21">
        <v>42641.7</v>
      </c>
      <c r="FP21">
        <v>40413.800000000003</v>
      </c>
      <c r="FQ21">
        <v>2.0480200000000002</v>
      </c>
      <c r="FR21">
        <v>1.9330700000000001</v>
      </c>
      <c r="FS21">
        <v>-6.4615199999999998E-2</v>
      </c>
      <c r="FT21">
        <v>0</v>
      </c>
      <c r="FU21">
        <v>26.849</v>
      </c>
      <c r="FV21">
        <v>999.9</v>
      </c>
      <c r="FW21">
        <v>36.472999999999999</v>
      </c>
      <c r="FX21">
        <v>36.567999999999998</v>
      </c>
      <c r="FY21">
        <v>22.142900000000001</v>
      </c>
      <c r="FZ21">
        <v>62.616199999999999</v>
      </c>
      <c r="GA21">
        <v>35.472799999999999</v>
      </c>
      <c r="GB21">
        <v>1</v>
      </c>
      <c r="GC21">
        <v>0.439444</v>
      </c>
      <c r="GD21">
        <v>4.0043600000000001</v>
      </c>
      <c r="GE21">
        <v>20.207599999999999</v>
      </c>
      <c r="GF21">
        <v>5.2472399999999997</v>
      </c>
      <c r="GG21">
        <v>12.054</v>
      </c>
      <c r="GH21">
        <v>5.0237499999999997</v>
      </c>
      <c r="GI21">
        <v>3.3010000000000002</v>
      </c>
      <c r="GJ21">
        <v>9999</v>
      </c>
      <c r="GK21">
        <v>9999</v>
      </c>
      <c r="GL21">
        <v>9999</v>
      </c>
      <c r="GM21">
        <v>999.9</v>
      </c>
      <c r="GN21">
        <v>1.8780699999999999</v>
      </c>
      <c r="GO21">
        <v>1.8797299999999999</v>
      </c>
      <c r="GP21">
        <v>1.87863</v>
      </c>
      <c r="GQ21">
        <v>1.87913</v>
      </c>
      <c r="GR21">
        <v>1.8805099999999999</v>
      </c>
      <c r="GS21">
        <v>1.8751500000000001</v>
      </c>
      <c r="GT21">
        <v>1.8821600000000001</v>
      </c>
      <c r="GU21">
        <v>1.8769800000000001</v>
      </c>
      <c r="GV21">
        <v>0</v>
      </c>
      <c r="GW21">
        <v>0</v>
      </c>
      <c r="GX21">
        <v>0</v>
      </c>
      <c r="GY21">
        <v>0</v>
      </c>
      <c r="GZ21" t="s">
        <v>375</v>
      </c>
      <c r="HA21" t="s">
        <v>376</v>
      </c>
      <c r="HB21" t="s">
        <v>377</v>
      </c>
      <c r="HC21" t="s">
        <v>377</v>
      </c>
      <c r="HD21" t="s">
        <v>377</v>
      </c>
      <c r="HE21" t="s">
        <v>377</v>
      </c>
      <c r="HF21">
        <v>0</v>
      </c>
      <c r="HG21">
        <v>100</v>
      </c>
      <c r="HH21">
        <v>100</v>
      </c>
      <c r="HI21">
        <v>35.890999999999998</v>
      </c>
      <c r="HJ21">
        <v>1.554</v>
      </c>
      <c r="HK21">
        <v>35.890949999999997</v>
      </c>
      <c r="HL21">
        <v>0</v>
      </c>
      <c r="HM21">
        <v>0</v>
      </c>
      <c r="HN21">
        <v>0</v>
      </c>
      <c r="HO21">
        <v>1.55406190476191</v>
      </c>
      <c r="HP21">
        <v>0</v>
      </c>
      <c r="HQ21">
        <v>0</v>
      </c>
      <c r="HR21">
        <v>0</v>
      </c>
      <c r="HS21">
        <v>-1</v>
      </c>
      <c r="HT21">
        <v>-1</v>
      </c>
      <c r="HU21">
        <v>-1</v>
      </c>
      <c r="HV21">
        <v>-1</v>
      </c>
      <c r="HW21">
        <v>0.7</v>
      </c>
      <c r="HX21">
        <v>0.6</v>
      </c>
      <c r="HY21">
        <v>2</v>
      </c>
      <c r="HZ21">
        <v>516.21100000000001</v>
      </c>
      <c r="IA21">
        <v>494.49</v>
      </c>
      <c r="IB21">
        <v>22.576799999999999</v>
      </c>
      <c r="IC21">
        <v>32.6736</v>
      </c>
      <c r="ID21">
        <v>30.0002</v>
      </c>
      <c r="IE21">
        <v>32.656399999999998</v>
      </c>
      <c r="IF21">
        <v>32.628</v>
      </c>
      <c r="IG21">
        <v>18.776199999999999</v>
      </c>
      <c r="IH21">
        <v>100</v>
      </c>
      <c r="II21">
        <v>0</v>
      </c>
      <c r="IJ21">
        <v>22.574999999999999</v>
      </c>
      <c r="IK21">
        <v>400</v>
      </c>
      <c r="IL21">
        <v>7.0034900000000002</v>
      </c>
      <c r="IM21">
        <v>99.775199999999998</v>
      </c>
      <c r="IN21">
        <v>110.03700000000001</v>
      </c>
    </row>
    <row r="22" spans="1:248" x14ac:dyDescent="0.35">
      <c r="A22">
        <v>5</v>
      </c>
      <c r="B22">
        <v>1600206132.5999999</v>
      </c>
      <c r="C22">
        <v>2100.5999999046298</v>
      </c>
      <c r="D22" t="s">
        <v>391</v>
      </c>
      <c r="E22" t="s">
        <v>392</v>
      </c>
      <c r="F22">
        <v>1600206132.5999999</v>
      </c>
      <c r="G22">
        <f t="shared" si="0"/>
        <v>1.841629971109238E-3</v>
      </c>
      <c r="H22">
        <f t="shared" si="1"/>
        <v>15.117262883297848</v>
      </c>
      <c r="I22">
        <f t="shared" si="2"/>
        <v>381.017</v>
      </c>
      <c r="J22">
        <f t="shared" si="3"/>
        <v>291.46762602121794</v>
      </c>
      <c r="K22">
        <f t="shared" si="4"/>
        <v>29.619523382995833</v>
      </c>
      <c r="L22">
        <f t="shared" si="5"/>
        <v>38.719709955016995</v>
      </c>
      <c r="M22">
        <f t="shared" si="6"/>
        <v>0.29444515442108432</v>
      </c>
      <c r="N22">
        <f t="shared" si="7"/>
        <v>2.9552549242358093</v>
      </c>
      <c r="O22">
        <f t="shared" si="8"/>
        <v>0.27906378746751953</v>
      </c>
      <c r="P22">
        <f t="shared" si="9"/>
        <v>0.17572983601450876</v>
      </c>
      <c r="Q22">
        <f t="shared" si="10"/>
        <v>112.92998952764835</v>
      </c>
      <c r="R22">
        <f t="shared" si="11"/>
        <v>26.349212953566433</v>
      </c>
      <c r="S22">
        <f t="shared" si="12"/>
        <v>25.636299999999999</v>
      </c>
      <c r="T22">
        <f t="shared" si="13"/>
        <v>3.3023188147427818</v>
      </c>
      <c r="U22">
        <f t="shared" si="14"/>
        <v>77.818601449408831</v>
      </c>
      <c r="V22">
        <f t="shared" si="15"/>
        <v>2.6513281682900995</v>
      </c>
      <c r="W22">
        <f t="shared" si="16"/>
        <v>3.4070622176546981</v>
      </c>
      <c r="X22">
        <f t="shared" si="17"/>
        <v>0.65099064645268223</v>
      </c>
      <c r="Y22">
        <f t="shared" si="18"/>
        <v>-81.215881725917399</v>
      </c>
      <c r="Z22">
        <f t="shared" si="19"/>
        <v>84.011388842578967</v>
      </c>
      <c r="AA22">
        <f t="shared" si="20"/>
        <v>6.0678143901232104</v>
      </c>
      <c r="AB22">
        <f t="shared" si="21"/>
        <v>121.79331103443313</v>
      </c>
      <c r="AC22">
        <v>0</v>
      </c>
      <c r="AD22">
        <v>0</v>
      </c>
      <c r="AE22">
        <f t="shared" si="22"/>
        <v>1</v>
      </c>
      <c r="AF22">
        <f t="shared" si="23"/>
        <v>0</v>
      </c>
      <c r="AG22">
        <f t="shared" si="24"/>
        <v>53804.809274663683</v>
      </c>
      <c r="AH22" t="s">
        <v>372</v>
      </c>
      <c r="AI22">
        <v>10463.700000000001</v>
      </c>
      <c r="AJ22">
        <v>750.61</v>
      </c>
      <c r="AK22">
        <v>2537.7199999999998</v>
      </c>
      <c r="AL22">
        <f t="shared" si="25"/>
        <v>1787.1099999999997</v>
      </c>
      <c r="AM22">
        <f t="shared" si="26"/>
        <v>0.7042187475371593</v>
      </c>
      <c r="AN22">
        <v>-1.3059243612710001</v>
      </c>
      <c r="AO22" t="s">
        <v>393</v>
      </c>
      <c r="AP22">
        <v>10427.299999999999</v>
      </c>
      <c r="AQ22">
        <v>894.36735999999996</v>
      </c>
      <c r="AR22">
        <v>1527.21</v>
      </c>
      <c r="AS22">
        <f t="shared" si="27"/>
        <v>0.41437827148853146</v>
      </c>
      <c r="AT22">
        <v>0.5</v>
      </c>
      <c r="AU22">
        <f t="shared" si="28"/>
        <v>588.64565997229283</v>
      </c>
      <c r="AV22">
        <f t="shared" si="29"/>
        <v>15.117262883297848</v>
      </c>
      <c r="AW22">
        <f t="shared" si="30"/>
        <v>121.96098554927227</v>
      </c>
      <c r="AX22">
        <f t="shared" si="31"/>
        <v>1</v>
      </c>
      <c r="AY22">
        <f t="shared" si="32"/>
        <v>2.7899954694887034E-2</v>
      </c>
      <c r="AZ22">
        <f t="shared" si="33"/>
        <v>0.66167062813889366</v>
      </c>
      <c r="BA22" t="s">
        <v>373</v>
      </c>
      <c r="BB22">
        <v>0</v>
      </c>
      <c r="BC22">
        <f t="shared" si="34"/>
        <v>1527.21</v>
      </c>
      <c r="BD22">
        <f t="shared" si="35"/>
        <v>0.4143782714885314</v>
      </c>
      <c r="BE22">
        <f t="shared" si="36"/>
        <v>0.39819601847327518</v>
      </c>
      <c r="BF22">
        <f t="shared" si="37"/>
        <v>0.81488879732165853</v>
      </c>
      <c r="BG22">
        <f t="shared" si="38"/>
        <v>0.56544364924375101</v>
      </c>
      <c r="BH22">
        <f t="shared" si="39"/>
        <v>0</v>
      </c>
      <c r="BI22">
        <f t="shared" si="40"/>
        <v>1</v>
      </c>
      <c r="BJ22">
        <v>706</v>
      </c>
      <c r="BK22">
        <v>300</v>
      </c>
      <c r="BL22">
        <v>300</v>
      </c>
      <c r="BM22">
        <v>300</v>
      </c>
      <c r="BN22">
        <v>10427.299999999999</v>
      </c>
      <c r="BO22">
        <v>1459.54</v>
      </c>
      <c r="BP22">
        <v>-8.0834800000000005E-3</v>
      </c>
      <c r="BQ22">
        <v>5.05</v>
      </c>
      <c r="BR22" t="s">
        <v>373</v>
      </c>
      <c r="BS22" t="s">
        <v>373</v>
      </c>
      <c r="BT22" t="s">
        <v>373</v>
      </c>
      <c r="BU22" t="s">
        <v>373</v>
      </c>
      <c r="BV22" t="s">
        <v>373</v>
      </c>
      <c r="BW22" t="s">
        <v>373</v>
      </c>
      <c r="BX22" t="s">
        <v>373</v>
      </c>
      <c r="BY22" t="s">
        <v>373</v>
      </c>
      <c r="BZ22" t="s">
        <v>373</v>
      </c>
      <c r="CA22" t="s">
        <v>373</v>
      </c>
      <c r="CB22">
        <f t="shared" si="41"/>
        <v>699.99900000000002</v>
      </c>
      <c r="CC22">
        <f t="shared" si="42"/>
        <v>588.64565997229283</v>
      </c>
      <c r="CD22">
        <f t="shared" si="43"/>
        <v>0.84092357270837936</v>
      </c>
      <c r="CE22">
        <f t="shared" si="44"/>
        <v>0.19184714541675868</v>
      </c>
      <c r="CF22">
        <v>1600206132.5999999</v>
      </c>
      <c r="CG22">
        <v>381.017</v>
      </c>
      <c r="CH22">
        <v>399.99799999999999</v>
      </c>
      <c r="CI22">
        <v>26.0901</v>
      </c>
      <c r="CJ22">
        <v>23.937999999999999</v>
      </c>
      <c r="CK22">
        <v>345.05500000000001</v>
      </c>
      <c r="CL22">
        <v>24.535399999999999</v>
      </c>
      <c r="CM22">
        <v>500.04599999999999</v>
      </c>
      <c r="CN22">
        <v>101.422</v>
      </c>
      <c r="CO22">
        <v>0.20000100000000001</v>
      </c>
      <c r="CP22">
        <v>26.163599999999999</v>
      </c>
      <c r="CQ22">
        <v>25.636299999999999</v>
      </c>
      <c r="CR22">
        <v>999.9</v>
      </c>
      <c r="CS22">
        <v>0</v>
      </c>
      <c r="CT22">
        <v>0</v>
      </c>
      <c r="CU22">
        <v>10005</v>
      </c>
      <c r="CV22">
        <v>0</v>
      </c>
      <c r="CW22">
        <v>1.5289399999999999E-3</v>
      </c>
      <c r="CX22">
        <v>-18.981000000000002</v>
      </c>
      <c r="CY22">
        <v>391.22399999999999</v>
      </c>
      <c r="CZ22">
        <v>409.80799999999999</v>
      </c>
      <c r="DA22">
        <v>2.1521400000000002</v>
      </c>
      <c r="DB22">
        <v>399.99799999999999</v>
      </c>
      <c r="DC22">
        <v>23.937999999999999</v>
      </c>
      <c r="DD22">
        <v>2.6461000000000001</v>
      </c>
      <c r="DE22">
        <v>2.4278200000000001</v>
      </c>
      <c r="DF22">
        <v>21.9542</v>
      </c>
      <c r="DG22">
        <v>20.550599999999999</v>
      </c>
      <c r="DH22">
        <v>699.99900000000002</v>
      </c>
      <c r="DI22">
        <v>0.96899299999999999</v>
      </c>
      <c r="DJ22">
        <v>3.10069E-2</v>
      </c>
      <c r="DK22">
        <v>0</v>
      </c>
      <c r="DL22">
        <v>896.58500000000004</v>
      </c>
      <c r="DM22">
        <v>4.9990300000000003</v>
      </c>
      <c r="DN22">
        <v>6336.6</v>
      </c>
      <c r="DO22">
        <v>5534.96</v>
      </c>
      <c r="DP22">
        <v>44.811999999999998</v>
      </c>
      <c r="DQ22">
        <v>48.436999999999998</v>
      </c>
      <c r="DR22">
        <v>46.936999999999998</v>
      </c>
      <c r="DS22">
        <v>47.186999999999998</v>
      </c>
      <c r="DT22">
        <v>46.875</v>
      </c>
      <c r="DU22">
        <v>673.45</v>
      </c>
      <c r="DV22">
        <v>21.55</v>
      </c>
      <c r="DW22">
        <v>0</v>
      </c>
      <c r="DX22">
        <v>120.200000047684</v>
      </c>
      <c r="DY22">
        <v>0</v>
      </c>
      <c r="DZ22">
        <v>894.36735999999996</v>
      </c>
      <c r="EA22">
        <v>20.508307663728001</v>
      </c>
      <c r="EB22">
        <v>147.749999774663</v>
      </c>
      <c r="EC22">
        <v>6320.0712000000003</v>
      </c>
      <c r="ED22">
        <v>15</v>
      </c>
      <c r="EE22">
        <v>1600206066.0999999</v>
      </c>
      <c r="EF22" t="s">
        <v>394</v>
      </c>
      <c r="EG22">
        <v>1600206065.5999999</v>
      </c>
      <c r="EH22">
        <v>1600206066.0999999</v>
      </c>
      <c r="EI22">
        <v>109</v>
      </c>
      <c r="EJ22">
        <v>7.0999999999999994E-2</v>
      </c>
      <c r="EK22">
        <v>1E-3</v>
      </c>
      <c r="EL22">
        <v>35.962000000000003</v>
      </c>
      <c r="EM22">
        <v>1.5549999999999999</v>
      </c>
      <c r="EN22">
        <v>400</v>
      </c>
      <c r="EO22">
        <v>24</v>
      </c>
      <c r="EP22">
        <v>0.15</v>
      </c>
      <c r="EQ22">
        <v>0.06</v>
      </c>
      <c r="ER22">
        <v>-20.2919825</v>
      </c>
      <c r="ES22">
        <v>12.4744941838649</v>
      </c>
      <c r="ET22">
        <v>1.2996294344711301</v>
      </c>
      <c r="EU22">
        <v>0</v>
      </c>
      <c r="EV22">
        <v>2.0581744999999998</v>
      </c>
      <c r="EW22">
        <v>0.81369095684802395</v>
      </c>
      <c r="EX22">
        <v>8.2157050091577602E-2</v>
      </c>
      <c r="EY22">
        <v>0</v>
      </c>
      <c r="EZ22">
        <v>0</v>
      </c>
      <c r="FA22">
        <v>2</v>
      </c>
      <c r="FB22" t="s">
        <v>382</v>
      </c>
      <c r="FC22">
        <v>2.92916</v>
      </c>
      <c r="FD22">
        <v>2.88524</v>
      </c>
      <c r="FE22">
        <v>8.7784100000000004E-2</v>
      </c>
      <c r="FF22">
        <v>9.8450999999999997E-2</v>
      </c>
      <c r="FG22">
        <v>0.119426</v>
      </c>
      <c r="FH22">
        <v>0.115422</v>
      </c>
      <c r="FI22">
        <v>28964.9</v>
      </c>
      <c r="FJ22">
        <v>29092.2</v>
      </c>
      <c r="FK22">
        <v>29437.9</v>
      </c>
      <c r="FL22">
        <v>29468.2</v>
      </c>
      <c r="FM22">
        <v>34549.300000000003</v>
      </c>
      <c r="FN22">
        <v>33308.5</v>
      </c>
      <c r="FO22">
        <v>42642.400000000001</v>
      </c>
      <c r="FP22">
        <v>40415.300000000003</v>
      </c>
      <c r="FQ22">
        <v>2.04827</v>
      </c>
      <c r="FR22">
        <v>1.9329000000000001</v>
      </c>
      <c r="FS22">
        <v>-6.93463E-2</v>
      </c>
      <c r="FT22">
        <v>0</v>
      </c>
      <c r="FU22">
        <v>26.771799999999999</v>
      </c>
      <c r="FV22">
        <v>999.9</v>
      </c>
      <c r="FW22">
        <v>36.472999999999999</v>
      </c>
      <c r="FX22">
        <v>36.567999999999998</v>
      </c>
      <c r="FY22">
        <v>22.143999999999998</v>
      </c>
      <c r="FZ22">
        <v>62.826300000000003</v>
      </c>
      <c r="GA22">
        <v>35.0321</v>
      </c>
      <c r="GB22">
        <v>1</v>
      </c>
      <c r="GC22">
        <v>0.43847799999999998</v>
      </c>
      <c r="GD22">
        <v>3.9638200000000001</v>
      </c>
      <c r="GE22">
        <v>20.210799999999999</v>
      </c>
      <c r="GF22">
        <v>5.2478400000000001</v>
      </c>
      <c r="GG22">
        <v>12.057399999999999</v>
      </c>
      <c r="GH22">
        <v>5.0245499999999996</v>
      </c>
      <c r="GI22">
        <v>3.3010000000000002</v>
      </c>
      <c r="GJ22">
        <v>9999</v>
      </c>
      <c r="GK22">
        <v>9999</v>
      </c>
      <c r="GL22">
        <v>9999</v>
      </c>
      <c r="GM22">
        <v>999.9</v>
      </c>
      <c r="GN22">
        <v>1.8780600000000001</v>
      </c>
      <c r="GO22">
        <v>1.8797299999999999</v>
      </c>
      <c r="GP22">
        <v>1.87856</v>
      </c>
      <c r="GQ22">
        <v>1.8791199999999999</v>
      </c>
      <c r="GR22">
        <v>1.88052</v>
      </c>
      <c r="GS22">
        <v>1.87514</v>
      </c>
      <c r="GT22">
        <v>1.8821099999999999</v>
      </c>
      <c r="GU22">
        <v>1.8769800000000001</v>
      </c>
      <c r="GV22">
        <v>0</v>
      </c>
      <c r="GW22">
        <v>0</v>
      </c>
      <c r="GX22">
        <v>0</v>
      </c>
      <c r="GY22">
        <v>0</v>
      </c>
      <c r="GZ22" t="s">
        <v>375</v>
      </c>
      <c r="HA22" t="s">
        <v>376</v>
      </c>
      <c r="HB22" t="s">
        <v>377</v>
      </c>
      <c r="HC22" t="s">
        <v>377</v>
      </c>
      <c r="HD22" t="s">
        <v>377</v>
      </c>
      <c r="HE22" t="s">
        <v>377</v>
      </c>
      <c r="HF22">
        <v>0</v>
      </c>
      <c r="HG22">
        <v>100</v>
      </c>
      <c r="HH22">
        <v>100</v>
      </c>
      <c r="HI22">
        <v>35.962000000000003</v>
      </c>
      <c r="HJ22">
        <v>1.5547</v>
      </c>
      <c r="HK22">
        <v>35.962299999999999</v>
      </c>
      <c r="HL22">
        <v>0</v>
      </c>
      <c r="HM22">
        <v>0</v>
      </c>
      <c r="HN22">
        <v>0</v>
      </c>
      <c r="HO22">
        <v>1.55471904761905</v>
      </c>
      <c r="HP22">
        <v>0</v>
      </c>
      <c r="HQ22">
        <v>0</v>
      </c>
      <c r="HR22">
        <v>0</v>
      </c>
      <c r="HS22">
        <v>-1</v>
      </c>
      <c r="HT22">
        <v>-1</v>
      </c>
      <c r="HU22">
        <v>-1</v>
      </c>
      <c r="HV22">
        <v>-1</v>
      </c>
      <c r="HW22">
        <v>1.1000000000000001</v>
      </c>
      <c r="HX22">
        <v>1.1000000000000001</v>
      </c>
      <c r="HY22">
        <v>2</v>
      </c>
      <c r="HZ22">
        <v>516.32799999999997</v>
      </c>
      <c r="IA22">
        <v>494.32299999999998</v>
      </c>
      <c r="IB22">
        <v>22.4572</v>
      </c>
      <c r="IC22">
        <v>32.676499999999997</v>
      </c>
      <c r="ID22">
        <v>30.000399999999999</v>
      </c>
      <c r="IE22">
        <v>32.650599999999997</v>
      </c>
      <c r="IF22">
        <v>32.622199999999999</v>
      </c>
      <c r="IG22">
        <v>18.778400000000001</v>
      </c>
      <c r="IH22">
        <v>100</v>
      </c>
      <c r="II22">
        <v>0</v>
      </c>
      <c r="IJ22">
        <v>22.446300000000001</v>
      </c>
      <c r="IK22">
        <v>400</v>
      </c>
      <c r="IL22">
        <v>7.0034900000000002</v>
      </c>
      <c r="IM22">
        <v>99.777299999999997</v>
      </c>
      <c r="IN22">
        <v>110.041</v>
      </c>
    </row>
    <row r="23" spans="1:248" x14ac:dyDescent="0.35">
      <c r="A23">
        <v>6</v>
      </c>
      <c r="B23">
        <v>1600206253.0999999</v>
      </c>
      <c r="C23">
        <v>2221.0999999046298</v>
      </c>
      <c r="D23" t="s">
        <v>395</v>
      </c>
      <c r="E23" t="s">
        <v>396</v>
      </c>
      <c r="F23">
        <v>1600206253.0999999</v>
      </c>
      <c r="G23">
        <f t="shared" si="0"/>
        <v>1.7732692263004004E-3</v>
      </c>
      <c r="H23">
        <f t="shared" si="1"/>
        <v>14.623467897346639</v>
      </c>
      <c r="I23">
        <f t="shared" si="2"/>
        <v>381.66399999999999</v>
      </c>
      <c r="J23">
        <f t="shared" si="3"/>
        <v>293.36145984565661</v>
      </c>
      <c r="K23">
        <f t="shared" si="4"/>
        <v>29.811711606868318</v>
      </c>
      <c r="L23">
        <f t="shared" si="5"/>
        <v>38.785112075424003</v>
      </c>
      <c r="M23">
        <f t="shared" si="6"/>
        <v>0.28859594720975013</v>
      </c>
      <c r="N23">
        <f t="shared" si="7"/>
        <v>2.9519328998029204</v>
      </c>
      <c r="O23">
        <f t="shared" si="8"/>
        <v>0.27378740031901733</v>
      </c>
      <c r="P23">
        <f t="shared" si="9"/>
        <v>0.1723842689938144</v>
      </c>
      <c r="Q23">
        <f t="shared" si="10"/>
        <v>88.706521311497681</v>
      </c>
      <c r="R23">
        <f t="shared" si="11"/>
        <v>26.084354972853561</v>
      </c>
      <c r="S23">
        <f t="shared" si="12"/>
        <v>25.5367</v>
      </c>
      <c r="T23">
        <f t="shared" si="13"/>
        <v>3.2828532359415981</v>
      </c>
      <c r="U23">
        <f t="shared" si="14"/>
        <v>78.248348350209469</v>
      </c>
      <c r="V23">
        <f t="shared" si="15"/>
        <v>2.6438657624379003</v>
      </c>
      <c r="W23">
        <f t="shared" si="16"/>
        <v>3.3788135062033198</v>
      </c>
      <c r="X23">
        <f t="shared" si="17"/>
        <v>0.63898747350369778</v>
      </c>
      <c r="Y23">
        <f t="shared" si="18"/>
        <v>-78.201172879847661</v>
      </c>
      <c r="Z23">
        <f t="shared" si="19"/>
        <v>77.360193216818573</v>
      </c>
      <c r="AA23">
        <f t="shared" si="20"/>
        <v>5.5869661263860388</v>
      </c>
      <c r="AB23">
        <f t="shared" si="21"/>
        <v>93.452507774854638</v>
      </c>
      <c r="AC23">
        <v>0</v>
      </c>
      <c r="AD23">
        <v>0</v>
      </c>
      <c r="AE23">
        <f t="shared" si="22"/>
        <v>1</v>
      </c>
      <c r="AF23">
        <f t="shared" si="23"/>
        <v>0</v>
      </c>
      <c r="AG23">
        <f t="shared" si="24"/>
        <v>53732.842253462863</v>
      </c>
      <c r="AH23" t="s">
        <v>372</v>
      </c>
      <c r="AI23">
        <v>10463.700000000001</v>
      </c>
      <c r="AJ23">
        <v>750.61</v>
      </c>
      <c r="AK23">
        <v>2537.7199999999998</v>
      </c>
      <c r="AL23">
        <f t="shared" si="25"/>
        <v>1787.1099999999997</v>
      </c>
      <c r="AM23">
        <f t="shared" si="26"/>
        <v>0.7042187475371593</v>
      </c>
      <c r="AN23">
        <v>-1.3059243612710001</v>
      </c>
      <c r="AO23" t="s">
        <v>397</v>
      </c>
      <c r="AP23">
        <v>10427.6</v>
      </c>
      <c r="AQ23">
        <v>937.66143999999997</v>
      </c>
      <c r="AR23">
        <v>1808</v>
      </c>
      <c r="AS23">
        <f t="shared" si="27"/>
        <v>0.4813819469026549</v>
      </c>
      <c r="AT23">
        <v>0.5</v>
      </c>
      <c r="AU23">
        <f t="shared" si="28"/>
        <v>462.38855997233833</v>
      </c>
      <c r="AV23">
        <f t="shared" si="29"/>
        <v>14.623467897346639</v>
      </c>
      <c r="AW23">
        <f t="shared" si="30"/>
        <v>111.29275261249961</v>
      </c>
      <c r="AX23">
        <f t="shared" si="31"/>
        <v>1</v>
      </c>
      <c r="AY23">
        <f t="shared" si="32"/>
        <v>3.4450230039364704E-2</v>
      </c>
      <c r="AZ23">
        <f t="shared" si="33"/>
        <v>0.40360619469026537</v>
      </c>
      <c r="BA23" t="s">
        <v>373</v>
      </c>
      <c r="BB23">
        <v>0</v>
      </c>
      <c r="BC23">
        <f t="shared" si="34"/>
        <v>1808</v>
      </c>
      <c r="BD23">
        <f t="shared" si="35"/>
        <v>0.4813819469026549</v>
      </c>
      <c r="BE23">
        <f t="shared" si="36"/>
        <v>0.28754945384045516</v>
      </c>
      <c r="BF23">
        <f t="shared" si="37"/>
        <v>0.82310080481184822</v>
      </c>
      <c r="BG23">
        <f t="shared" si="38"/>
        <v>0.40832405391945653</v>
      </c>
      <c r="BH23">
        <f t="shared" si="39"/>
        <v>0</v>
      </c>
      <c r="BI23">
        <f t="shared" si="40"/>
        <v>1</v>
      </c>
      <c r="BJ23">
        <v>707</v>
      </c>
      <c r="BK23">
        <v>300</v>
      </c>
      <c r="BL23">
        <v>300</v>
      </c>
      <c r="BM23">
        <v>300</v>
      </c>
      <c r="BN23">
        <v>10427.6</v>
      </c>
      <c r="BO23">
        <v>1737.88</v>
      </c>
      <c r="BP23">
        <v>-8.2126200000000003E-3</v>
      </c>
      <c r="BQ23">
        <v>4.13</v>
      </c>
      <c r="BR23" t="s">
        <v>373</v>
      </c>
      <c r="BS23" t="s">
        <v>373</v>
      </c>
      <c r="BT23" t="s">
        <v>373</v>
      </c>
      <c r="BU23" t="s">
        <v>373</v>
      </c>
      <c r="BV23" t="s">
        <v>373</v>
      </c>
      <c r="BW23" t="s">
        <v>373</v>
      </c>
      <c r="BX23" t="s">
        <v>373</v>
      </c>
      <c r="BY23" t="s">
        <v>373</v>
      </c>
      <c r="BZ23" t="s">
        <v>373</v>
      </c>
      <c r="CA23" t="s">
        <v>373</v>
      </c>
      <c r="CB23">
        <f t="shared" si="41"/>
        <v>549.85900000000004</v>
      </c>
      <c r="CC23">
        <f t="shared" si="42"/>
        <v>462.38855997233833</v>
      </c>
      <c r="CD23">
        <f t="shared" si="43"/>
        <v>0.84092205451277202</v>
      </c>
      <c r="CE23">
        <f t="shared" si="44"/>
        <v>0.19184410902554425</v>
      </c>
      <c r="CF23">
        <v>1600206253.0999999</v>
      </c>
      <c r="CG23">
        <v>381.66399999999999</v>
      </c>
      <c r="CH23">
        <v>400.02199999999999</v>
      </c>
      <c r="CI23">
        <v>26.0169</v>
      </c>
      <c r="CJ23">
        <v>23.944600000000001</v>
      </c>
      <c r="CK23">
        <v>345.76900000000001</v>
      </c>
      <c r="CL23">
        <v>24.461099999999998</v>
      </c>
      <c r="CM23">
        <v>500.06299999999999</v>
      </c>
      <c r="CN23">
        <v>101.42100000000001</v>
      </c>
      <c r="CO23">
        <v>0.20009099999999999</v>
      </c>
      <c r="CP23">
        <v>26.0228</v>
      </c>
      <c r="CQ23">
        <v>25.5367</v>
      </c>
      <c r="CR23">
        <v>999.9</v>
      </c>
      <c r="CS23">
        <v>0</v>
      </c>
      <c r="CT23">
        <v>0</v>
      </c>
      <c r="CU23">
        <v>9986.25</v>
      </c>
      <c r="CV23">
        <v>0</v>
      </c>
      <c r="CW23">
        <v>1.5289399999999999E-3</v>
      </c>
      <c r="CX23">
        <v>-18.357800000000001</v>
      </c>
      <c r="CY23">
        <v>391.85899999999998</v>
      </c>
      <c r="CZ23">
        <v>409.83600000000001</v>
      </c>
      <c r="DA23">
        <v>2.0722700000000001</v>
      </c>
      <c r="DB23">
        <v>400.02199999999999</v>
      </c>
      <c r="DC23">
        <v>23.944600000000001</v>
      </c>
      <c r="DD23">
        <v>2.6386599999999998</v>
      </c>
      <c r="DE23">
        <v>2.42849</v>
      </c>
      <c r="DF23">
        <v>21.908000000000001</v>
      </c>
      <c r="DG23">
        <v>20.555</v>
      </c>
      <c r="DH23">
        <v>549.85900000000004</v>
      </c>
      <c r="DI23">
        <v>0.96898099999999998</v>
      </c>
      <c r="DJ23">
        <v>3.10186E-2</v>
      </c>
      <c r="DK23">
        <v>0</v>
      </c>
      <c r="DL23">
        <v>940.154</v>
      </c>
      <c r="DM23">
        <v>4.9990300000000003</v>
      </c>
      <c r="DN23">
        <v>5219.71</v>
      </c>
      <c r="DO23">
        <v>4339.24</v>
      </c>
      <c r="DP23">
        <v>44.311999999999998</v>
      </c>
      <c r="DQ23">
        <v>48.25</v>
      </c>
      <c r="DR23">
        <v>46.625</v>
      </c>
      <c r="DS23">
        <v>47.061999999999998</v>
      </c>
      <c r="DT23">
        <v>46.5</v>
      </c>
      <c r="DU23">
        <v>527.96</v>
      </c>
      <c r="DV23">
        <v>16.899999999999999</v>
      </c>
      <c r="DW23">
        <v>0</v>
      </c>
      <c r="DX23">
        <v>120.200000047684</v>
      </c>
      <c r="DY23">
        <v>0</v>
      </c>
      <c r="DZ23">
        <v>937.66143999999997</v>
      </c>
      <c r="EA23">
        <v>23.187461492909701</v>
      </c>
      <c r="EB23">
        <v>119.801538127653</v>
      </c>
      <c r="EC23">
        <v>5207.7828</v>
      </c>
      <c r="ED23">
        <v>15</v>
      </c>
      <c r="EE23">
        <v>1600206187.5999999</v>
      </c>
      <c r="EF23" t="s">
        <v>398</v>
      </c>
      <c r="EG23">
        <v>1600206182.0999999</v>
      </c>
      <c r="EH23">
        <v>1600206187.5999999</v>
      </c>
      <c r="EI23">
        <v>110</v>
      </c>
      <c r="EJ23">
        <v>-6.7000000000000004E-2</v>
      </c>
      <c r="EK23">
        <v>1E-3</v>
      </c>
      <c r="EL23">
        <v>35.895000000000003</v>
      </c>
      <c r="EM23">
        <v>1.556</v>
      </c>
      <c r="EN23">
        <v>400</v>
      </c>
      <c r="EO23">
        <v>24</v>
      </c>
      <c r="EP23">
        <v>0.23</v>
      </c>
      <c r="EQ23">
        <v>7.0000000000000007E-2</v>
      </c>
      <c r="ER23">
        <v>-19.9845325</v>
      </c>
      <c r="ES23">
        <v>15.635627392120099</v>
      </c>
      <c r="ET23">
        <v>1.62541192569568</v>
      </c>
      <c r="EU23">
        <v>0</v>
      </c>
      <c r="EV23">
        <v>1.967376</v>
      </c>
      <c r="EW23">
        <v>0.91333283302063395</v>
      </c>
      <c r="EX23">
        <v>9.2149141607504995E-2</v>
      </c>
      <c r="EY23">
        <v>0</v>
      </c>
      <c r="EZ23">
        <v>0</v>
      </c>
      <c r="FA23">
        <v>2</v>
      </c>
      <c r="FB23" t="s">
        <v>382</v>
      </c>
      <c r="FC23">
        <v>2.9291999999999998</v>
      </c>
      <c r="FD23">
        <v>2.8851599999999999</v>
      </c>
      <c r="FE23">
        <v>8.7931300000000004E-2</v>
      </c>
      <c r="FF23">
        <v>9.8457600000000006E-2</v>
      </c>
      <c r="FG23">
        <v>0.119176</v>
      </c>
      <c r="FH23">
        <v>0.11544599999999999</v>
      </c>
      <c r="FI23">
        <v>28960.6</v>
      </c>
      <c r="FJ23">
        <v>29092.6</v>
      </c>
      <c r="FK23">
        <v>29438.2</v>
      </c>
      <c r="FL23">
        <v>29468.799999999999</v>
      </c>
      <c r="FM23">
        <v>34559.4</v>
      </c>
      <c r="FN23">
        <v>33308.6</v>
      </c>
      <c r="FO23">
        <v>42642.7</v>
      </c>
      <c r="FP23">
        <v>40416.5</v>
      </c>
      <c r="FQ23">
        <v>2.0480499999999999</v>
      </c>
      <c r="FR23">
        <v>1.93323</v>
      </c>
      <c r="FS23">
        <v>-7.4341900000000002E-2</v>
      </c>
      <c r="FT23">
        <v>0</v>
      </c>
      <c r="FU23">
        <v>26.754100000000001</v>
      </c>
      <c r="FV23">
        <v>999.9</v>
      </c>
      <c r="FW23">
        <v>36.423999999999999</v>
      </c>
      <c r="FX23">
        <v>36.597999999999999</v>
      </c>
      <c r="FY23">
        <v>22.15</v>
      </c>
      <c r="FZ23">
        <v>62.726300000000002</v>
      </c>
      <c r="GA23">
        <v>35.248399999999997</v>
      </c>
      <c r="GB23">
        <v>1</v>
      </c>
      <c r="GC23">
        <v>0.43790899999999999</v>
      </c>
      <c r="GD23">
        <v>3.9728400000000001</v>
      </c>
      <c r="GE23">
        <v>20.2118</v>
      </c>
      <c r="GF23">
        <v>5.2485900000000001</v>
      </c>
      <c r="GG23">
        <v>12.057</v>
      </c>
      <c r="GH23">
        <v>5.0237499999999997</v>
      </c>
      <c r="GI23">
        <v>3.3010000000000002</v>
      </c>
      <c r="GJ23">
        <v>9999</v>
      </c>
      <c r="GK23">
        <v>9999</v>
      </c>
      <c r="GL23">
        <v>9999</v>
      </c>
      <c r="GM23">
        <v>999.9</v>
      </c>
      <c r="GN23">
        <v>1.8780399999999999</v>
      </c>
      <c r="GO23">
        <v>1.8796900000000001</v>
      </c>
      <c r="GP23">
        <v>1.87853</v>
      </c>
      <c r="GQ23">
        <v>1.8791</v>
      </c>
      <c r="GR23">
        <v>1.88049</v>
      </c>
      <c r="GS23">
        <v>1.8751199999999999</v>
      </c>
      <c r="GT23">
        <v>1.88209</v>
      </c>
      <c r="GU23">
        <v>1.87696</v>
      </c>
      <c r="GV23">
        <v>0</v>
      </c>
      <c r="GW23">
        <v>0</v>
      </c>
      <c r="GX23">
        <v>0</v>
      </c>
      <c r="GY23">
        <v>0</v>
      </c>
      <c r="GZ23" t="s">
        <v>375</v>
      </c>
      <c r="HA23" t="s">
        <v>376</v>
      </c>
      <c r="HB23" t="s">
        <v>377</v>
      </c>
      <c r="HC23" t="s">
        <v>377</v>
      </c>
      <c r="HD23" t="s">
        <v>377</v>
      </c>
      <c r="HE23" t="s">
        <v>377</v>
      </c>
      <c r="HF23">
        <v>0</v>
      </c>
      <c r="HG23">
        <v>100</v>
      </c>
      <c r="HH23">
        <v>100</v>
      </c>
      <c r="HI23">
        <v>35.895000000000003</v>
      </c>
      <c r="HJ23">
        <v>1.5558000000000001</v>
      </c>
      <c r="HK23">
        <v>35.8953500000001</v>
      </c>
      <c r="HL23">
        <v>0</v>
      </c>
      <c r="HM23">
        <v>0</v>
      </c>
      <c r="HN23">
        <v>0</v>
      </c>
      <c r="HO23">
        <v>1.5557047619047599</v>
      </c>
      <c r="HP23">
        <v>0</v>
      </c>
      <c r="HQ23">
        <v>0</v>
      </c>
      <c r="HR23">
        <v>0</v>
      </c>
      <c r="HS23">
        <v>-1</v>
      </c>
      <c r="HT23">
        <v>-1</v>
      </c>
      <c r="HU23">
        <v>-1</v>
      </c>
      <c r="HV23">
        <v>-1</v>
      </c>
      <c r="HW23">
        <v>1.2</v>
      </c>
      <c r="HX23">
        <v>1.1000000000000001</v>
      </c>
      <c r="HY23">
        <v>2</v>
      </c>
      <c r="HZ23">
        <v>516.10900000000004</v>
      </c>
      <c r="IA23">
        <v>494.47399999999999</v>
      </c>
      <c r="IB23">
        <v>22.410799999999998</v>
      </c>
      <c r="IC23">
        <v>32.6736</v>
      </c>
      <c r="ID23">
        <v>30.000299999999999</v>
      </c>
      <c r="IE23">
        <v>32.642000000000003</v>
      </c>
      <c r="IF23">
        <v>32.613700000000001</v>
      </c>
      <c r="IG23">
        <v>18.7773</v>
      </c>
      <c r="IH23">
        <v>100</v>
      </c>
      <c r="II23">
        <v>0</v>
      </c>
      <c r="IJ23">
        <v>22.400600000000001</v>
      </c>
      <c r="IK23">
        <v>400</v>
      </c>
      <c r="IL23">
        <v>7.0034900000000002</v>
      </c>
      <c r="IM23">
        <v>99.778000000000006</v>
      </c>
      <c r="IN23">
        <v>110.044</v>
      </c>
    </row>
    <row r="24" spans="1:248" x14ac:dyDescent="0.35">
      <c r="A24">
        <v>7</v>
      </c>
      <c r="B24">
        <v>1600206342.0999999</v>
      </c>
      <c r="C24">
        <v>2310.0999999046298</v>
      </c>
      <c r="D24" t="s">
        <v>399</v>
      </c>
      <c r="E24" t="s">
        <v>400</v>
      </c>
      <c r="F24">
        <v>1600206342.0999999</v>
      </c>
      <c r="G24">
        <f t="shared" si="0"/>
        <v>1.775963130728523E-3</v>
      </c>
      <c r="H24">
        <f t="shared" si="1"/>
        <v>12.870608361916279</v>
      </c>
      <c r="I24">
        <f t="shared" si="2"/>
        <v>383.75</v>
      </c>
      <c r="J24">
        <f t="shared" si="3"/>
        <v>306.39963407729829</v>
      </c>
      <c r="K24">
        <f t="shared" si="4"/>
        <v>31.136924311026263</v>
      </c>
      <c r="L24">
        <f t="shared" si="5"/>
        <v>38.997418323750004</v>
      </c>
      <c r="M24">
        <f t="shared" si="6"/>
        <v>0.29197577219286047</v>
      </c>
      <c r="N24">
        <f t="shared" si="7"/>
        <v>2.9532726471463762</v>
      </c>
      <c r="O24">
        <f t="shared" si="8"/>
        <v>0.27683460632707368</v>
      </c>
      <c r="P24">
        <f t="shared" si="9"/>
        <v>0.17431654464045054</v>
      </c>
      <c r="Q24">
        <f t="shared" si="10"/>
        <v>64.507860363749842</v>
      </c>
      <c r="R24">
        <f t="shared" si="11"/>
        <v>25.891000836680753</v>
      </c>
      <c r="S24">
        <f t="shared" si="12"/>
        <v>25.508299999999998</v>
      </c>
      <c r="T24">
        <f t="shared" si="13"/>
        <v>3.2773212087535515</v>
      </c>
      <c r="U24">
        <f t="shared" si="14"/>
        <v>78.499821323438539</v>
      </c>
      <c r="V24">
        <f t="shared" si="15"/>
        <v>2.6443857202265999</v>
      </c>
      <c r="W24">
        <f t="shared" si="16"/>
        <v>3.3686518970929642</v>
      </c>
      <c r="X24">
        <f t="shared" si="17"/>
        <v>0.63293548852695158</v>
      </c>
      <c r="Y24">
        <f t="shared" si="18"/>
        <v>-78.319974065127866</v>
      </c>
      <c r="Z24">
        <f t="shared" si="19"/>
        <v>73.812924684190634</v>
      </c>
      <c r="AA24">
        <f t="shared" si="20"/>
        <v>5.3262421366227866</v>
      </c>
      <c r="AB24">
        <f t="shared" si="21"/>
        <v>65.327053119435391</v>
      </c>
      <c r="AC24">
        <v>0</v>
      </c>
      <c r="AD24">
        <v>0</v>
      </c>
      <c r="AE24">
        <f t="shared" si="22"/>
        <v>1</v>
      </c>
      <c r="AF24">
        <f t="shared" si="23"/>
        <v>0</v>
      </c>
      <c r="AG24">
        <f t="shared" si="24"/>
        <v>53781.241968395581</v>
      </c>
      <c r="AH24" t="s">
        <v>372</v>
      </c>
      <c r="AI24">
        <v>10463.700000000001</v>
      </c>
      <c r="AJ24">
        <v>750.61</v>
      </c>
      <c r="AK24">
        <v>2537.7199999999998</v>
      </c>
      <c r="AL24">
        <f t="shared" si="25"/>
        <v>1787.1099999999997</v>
      </c>
      <c r="AM24">
        <f t="shared" si="26"/>
        <v>0.7042187475371593</v>
      </c>
      <c r="AN24">
        <v>-1.3059243612710001</v>
      </c>
      <c r="AO24" t="s">
        <v>401</v>
      </c>
      <c r="AP24">
        <v>10428.5</v>
      </c>
      <c r="AQ24">
        <v>962.90238461538502</v>
      </c>
      <c r="AR24">
        <v>2143.9899999999998</v>
      </c>
      <c r="AS24">
        <f t="shared" si="27"/>
        <v>0.55088298704033822</v>
      </c>
      <c r="AT24">
        <v>0.5</v>
      </c>
      <c r="AU24">
        <f t="shared" si="28"/>
        <v>336.25943261418132</v>
      </c>
      <c r="AV24">
        <f t="shared" si="29"/>
        <v>12.870608361916279</v>
      </c>
      <c r="AW24">
        <f t="shared" si="30"/>
        <v>92.619800329494765</v>
      </c>
      <c r="AX24">
        <f t="shared" si="31"/>
        <v>1</v>
      </c>
      <c r="AY24">
        <f t="shared" si="32"/>
        <v>4.2159509438812401E-2</v>
      </c>
      <c r="AZ24">
        <f t="shared" si="33"/>
        <v>0.18364358042714754</v>
      </c>
      <c r="BA24" t="s">
        <v>373</v>
      </c>
      <c r="BB24">
        <v>0</v>
      </c>
      <c r="BC24">
        <f t="shared" si="34"/>
        <v>2143.9899999999998</v>
      </c>
      <c r="BD24">
        <f t="shared" si="35"/>
        <v>0.55088298704033833</v>
      </c>
      <c r="BE24">
        <f t="shared" si="36"/>
        <v>0.15515108049745444</v>
      </c>
      <c r="BF24">
        <f t="shared" si="37"/>
        <v>0.84764214742899646</v>
      </c>
      <c r="BG24">
        <f t="shared" si="38"/>
        <v>0.22031660054501406</v>
      </c>
      <c r="BH24">
        <f t="shared" si="39"/>
        <v>0</v>
      </c>
      <c r="BI24">
        <f t="shared" si="40"/>
        <v>1</v>
      </c>
      <c r="BJ24">
        <v>708</v>
      </c>
      <c r="BK24">
        <v>300</v>
      </c>
      <c r="BL24">
        <v>300</v>
      </c>
      <c r="BM24">
        <v>300</v>
      </c>
      <c r="BN24">
        <v>10428.5</v>
      </c>
      <c r="BO24">
        <v>2070.75</v>
      </c>
      <c r="BP24">
        <v>-8.3436499999999993E-3</v>
      </c>
      <c r="BQ24">
        <v>0.36</v>
      </c>
      <c r="BR24" t="s">
        <v>373</v>
      </c>
      <c r="BS24" t="s">
        <v>373</v>
      </c>
      <c r="BT24" t="s">
        <v>373</v>
      </c>
      <c r="BU24" t="s">
        <v>373</v>
      </c>
      <c r="BV24" t="s">
        <v>373</v>
      </c>
      <c r="BW24" t="s">
        <v>373</v>
      </c>
      <c r="BX24" t="s">
        <v>373</v>
      </c>
      <c r="BY24" t="s">
        <v>373</v>
      </c>
      <c r="BZ24" t="s">
        <v>373</v>
      </c>
      <c r="CA24" t="s">
        <v>373</v>
      </c>
      <c r="CB24">
        <f t="shared" si="41"/>
        <v>399.87099999999998</v>
      </c>
      <c r="CC24">
        <f t="shared" si="42"/>
        <v>336.25943261418132</v>
      </c>
      <c r="CD24">
        <f t="shared" si="43"/>
        <v>0.84091977816391117</v>
      </c>
      <c r="CE24">
        <f t="shared" si="44"/>
        <v>0.19183955632782243</v>
      </c>
      <c r="CF24">
        <v>1600206342.0999999</v>
      </c>
      <c r="CG24">
        <v>383.75</v>
      </c>
      <c r="CH24">
        <v>400.01100000000002</v>
      </c>
      <c r="CI24">
        <v>26.021799999999999</v>
      </c>
      <c r="CJ24">
        <v>23.946300000000001</v>
      </c>
      <c r="CK24">
        <v>347.81200000000001</v>
      </c>
      <c r="CL24">
        <v>24.468</v>
      </c>
      <c r="CM24">
        <v>500.048</v>
      </c>
      <c r="CN24">
        <v>101.422</v>
      </c>
      <c r="CO24">
        <v>0.199937</v>
      </c>
      <c r="CP24">
        <v>25.971900000000002</v>
      </c>
      <c r="CQ24">
        <v>25.508299999999998</v>
      </c>
      <c r="CR24">
        <v>999.9</v>
      </c>
      <c r="CS24">
        <v>0</v>
      </c>
      <c r="CT24">
        <v>0</v>
      </c>
      <c r="CU24">
        <v>9993.75</v>
      </c>
      <c r="CV24">
        <v>0</v>
      </c>
      <c r="CW24">
        <v>1.5289399999999999E-3</v>
      </c>
      <c r="CX24">
        <v>-16.260899999999999</v>
      </c>
      <c r="CY24">
        <v>394.00200000000001</v>
      </c>
      <c r="CZ24">
        <v>409.82400000000001</v>
      </c>
      <c r="DA24">
        <v>2.0754299999999999</v>
      </c>
      <c r="DB24">
        <v>400.01100000000002</v>
      </c>
      <c r="DC24">
        <v>23.946300000000001</v>
      </c>
      <c r="DD24">
        <v>2.6391800000000001</v>
      </c>
      <c r="DE24">
        <v>2.42869</v>
      </c>
      <c r="DF24">
        <v>21.911300000000001</v>
      </c>
      <c r="DG24">
        <v>20.5564</v>
      </c>
      <c r="DH24">
        <v>399.87099999999998</v>
      </c>
      <c r="DI24">
        <v>0.96896099999999996</v>
      </c>
      <c r="DJ24">
        <v>3.1039299999999999E-2</v>
      </c>
      <c r="DK24">
        <v>0</v>
      </c>
      <c r="DL24">
        <v>965.00800000000004</v>
      </c>
      <c r="DM24">
        <v>4.9990300000000003</v>
      </c>
      <c r="DN24">
        <v>3902.29</v>
      </c>
      <c r="DO24">
        <v>3144.72</v>
      </c>
      <c r="DP24">
        <v>43.936999999999998</v>
      </c>
      <c r="DQ24">
        <v>48.061999999999998</v>
      </c>
      <c r="DR24">
        <v>46.311999999999998</v>
      </c>
      <c r="DS24">
        <v>46.936999999999998</v>
      </c>
      <c r="DT24">
        <v>46.125</v>
      </c>
      <c r="DU24">
        <v>382.62</v>
      </c>
      <c r="DV24">
        <v>12.26</v>
      </c>
      <c r="DW24">
        <v>0</v>
      </c>
      <c r="DX24">
        <v>88.700000047683702</v>
      </c>
      <c r="DY24">
        <v>0</v>
      </c>
      <c r="DZ24">
        <v>962.90238461538502</v>
      </c>
      <c r="EA24">
        <v>18.512410231067101</v>
      </c>
      <c r="EB24">
        <v>61.4020510977819</v>
      </c>
      <c r="EC24">
        <v>3895.7188461538499</v>
      </c>
      <c r="ED24">
        <v>15</v>
      </c>
      <c r="EE24">
        <v>1600206304.5999999</v>
      </c>
      <c r="EF24" t="s">
        <v>402</v>
      </c>
      <c r="EG24">
        <v>1600206302.5999999</v>
      </c>
      <c r="EH24">
        <v>1600206304.5999999</v>
      </c>
      <c r="EI24">
        <v>111</v>
      </c>
      <c r="EJ24">
        <v>4.2000000000000003E-2</v>
      </c>
      <c r="EK24">
        <v>-2E-3</v>
      </c>
      <c r="EL24">
        <v>35.936999999999998</v>
      </c>
      <c r="EM24">
        <v>1.554</v>
      </c>
      <c r="EN24">
        <v>400</v>
      </c>
      <c r="EO24">
        <v>24</v>
      </c>
      <c r="EP24">
        <v>0.09</v>
      </c>
      <c r="EQ24">
        <v>0.06</v>
      </c>
      <c r="ER24">
        <v>-16.243042500000001</v>
      </c>
      <c r="ES24">
        <v>-1.60086303939409E-2</v>
      </c>
      <c r="ET24">
        <v>3.1845092930466001E-2</v>
      </c>
      <c r="EU24">
        <v>1</v>
      </c>
      <c r="EV24">
        <v>2.1056552499999999</v>
      </c>
      <c r="EW24">
        <v>-0.19738322701689001</v>
      </c>
      <c r="EX24">
        <v>2.01538550887293E-2</v>
      </c>
      <c r="EY24">
        <v>1</v>
      </c>
      <c r="EZ24">
        <v>2</v>
      </c>
      <c r="FA24">
        <v>2</v>
      </c>
      <c r="FB24" t="s">
        <v>374</v>
      </c>
      <c r="FC24">
        <v>2.9291700000000001</v>
      </c>
      <c r="FD24">
        <v>2.8850799999999999</v>
      </c>
      <c r="FE24">
        <v>8.8347599999999998E-2</v>
      </c>
      <c r="FF24">
        <v>9.8455399999999998E-2</v>
      </c>
      <c r="FG24">
        <v>0.119199</v>
      </c>
      <c r="FH24">
        <v>0.115452</v>
      </c>
      <c r="FI24">
        <v>28947</v>
      </c>
      <c r="FJ24">
        <v>29092.5</v>
      </c>
      <c r="FK24">
        <v>29437.9</v>
      </c>
      <c r="FL24">
        <v>29468.6</v>
      </c>
      <c r="FM24">
        <v>34558.699999999997</v>
      </c>
      <c r="FN24">
        <v>33307.599999999999</v>
      </c>
      <c r="FO24">
        <v>42643</v>
      </c>
      <c r="FP24">
        <v>40415.4</v>
      </c>
      <c r="FQ24">
        <v>2.0478000000000001</v>
      </c>
      <c r="FR24">
        <v>1.9334199999999999</v>
      </c>
      <c r="FS24">
        <v>-7.6152399999999995E-2</v>
      </c>
      <c r="FT24">
        <v>0</v>
      </c>
      <c r="FU24">
        <v>26.755400000000002</v>
      </c>
      <c r="FV24">
        <v>999.9</v>
      </c>
      <c r="FW24">
        <v>36.332999999999998</v>
      </c>
      <c r="FX24">
        <v>36.597999999999999</v>
      </c>
      <c r="FY24">
        <v>22.0944</v>
      </c>
      <c r="FZ24">
        <v>62.7363</v>
      </c>
      <c r="GA24">
        <v>35.436700000000002</v>
      </c>
      <c r="GB24">
        <v>1</v>
      </c>
      <c r="GC24">
        <v>0.43862800000000002</v>
      </c>
      <c r="GD24">
        <v>4.0281200000000004</v>
      </c>
      <c r="GE24">
        <v>20.2119</v>
      </c>
      <c r="GF24">
        <v>5.2478400000000001</v>
      </c>
      <c r="GG24">
        <v>12.052300000000001</v>
      </c>
      <c r="GH24">
        <v>5.024</v>
      </c>
      <c r="GI24">
        <v>3.3010000000000002</v>
      </c>
      <c r="GJ24">
        <v>9999</v>
      </c>
      <c r="GK24">
        <v>9999</v>
      </c>
      <c r="GL24">
        <v>9999</v>
      </c>
      <c r="GM24">
        <v>999.9</v>
      </c>
      <c r="GN24">
        <v>1.87809</v>
      </c>
      <c r="GO24">
        <v>1.8797299999999999</v>
      </c>
      <c r="GP24">
        <v>1.8786099999999999</v>
      </c>
      <c r="GQ24">
        <v>1.87913</v>
      </c>
      <c r="GR24">
        <v>1.8805400000000001</v>
      </c>
      <c r="GS24">
        <v>1.8751500000000001</v>
      </c>
      <c r="GT24">
        <v>1.8821600000000001</v>
      </c>
      <c r="GU24">
        <v>1.8769899999999999</v>
      </c>
      <c r="GV24">
        <v>0</v>
      </c>
      <c r="GW24">
        <v>0</v>
      </c>
      <c r="GX24">
        <v>0</v>
      </c>
      <c r="GY24">
        <v>0</v>
      </c>
      <c r="GZ24" t="s">
        <v>375</v>
      </c>
      <c r="HA24" t="s">
        <v>376</v>
      </c>
      <c r="HB24" t="s">
        <v>377</v>
      </c>
      <c r="HC24" t="s">
        <v>377</v>
      </c>
      <c r="HD24" t="s">
        <v>377</v>
      </c>
      <c r="HE24" t="s">
        <v>377</v>
      </c>
      <c r="HF24">
        <v>0</v>
      </c>
      <c r="HG24">
        <v>100</v>
      </c>
      <c r="HH24">
        <v>100</v>
      </c>
      <c r="HI24">
        <v>35.938000000000002</v>
      </c>
      <c r="HJ24">
        <v>1.5538000000000001</v>
      </c>
      <c r="HK24">
        <v>35.9375</v>
      </c>
      <c r="HL24">
        <v>0</v>
      </c>
      <c r="HM24">
        <v>0</v>
      </c>
      <c r="HN24">
        <v>0</v>
      </c>
      <c r="HO24">
        <v>1.55372000000001</v>
      </c>
      <c r="HP24">
        <v>0</v>
      </c>
      <c r="HQ24">
        <v>0</v>
      </c>
      <c r="HR24">
        <v>0</v>
      </c>
      <c r="HS24">
        <v>-1</v>
      </c>
      <c r="HT24">
        <v>-1</v>
      </c>
      <c r="HU24">
        <v>-1</v>
      </c>
      <c r="HV24">
        <v>-1</v>
      </c>
      <c r="HW24">
        <v>0.7</v>
      </c>
      <c r="HX24">
        <v>0.6</v>
      </c>
      <c r="HY24">
        <v>2</v>
      </c>
      <c r="HZ24">
        <v>515.96799999999996</v>
      </c>
      <c r="IA24">
        <v>494.63299999999998</v>
      </c>
      <c r="IB24">
        <v>22.449400000000001</v>
      </c>
      <c r="IC24">
        <v>32.6706</v>
      </c>
      <c r="ID24">
        <v>30.0002</v>
      </c>
      <c r="IE24">
        <v>32.6449</v>
      </c>
      <c r="IF24">
        <v>32.616500000000002</v>
      </c>
      <c r="IG24">
        <v>18.7775</v>
      </c>
      <c r="IH24">
        <v>100</v>
      </c>
      <c r="II24">
        <v>0</v>
      </c>
      <c r="IJ24">
        <v>22.447700000000001</v>
      </c>
      <c r="IK24">
        <v>400</v>
      </c>
      <c r="IL24">
        <v>7.0034900000000002</v>
      </c>
      <c r="IM24">
        <v>99.778099999999995</v>
      </c>
      <c r="IN24">
        <v>110.042</v>
      </c>
    </row>
    <row r="25" spans="1:248" x14ac:dyDescent="0.35">
      <c r="A25">
        <v>8</v>
      </c>
      <c r="B25">
        <v>1600206463</v>
      </c>
      <c r="C25">
        <v>2431</v>
      </c>
      <c r="D25" t="s">
        <v>403</v>
      </c>
      <c r="E25" t="s">
        <v>404</v>
      </c>
      <c r="F25">
        <v>1600206463</v>
      </c>
      <c r="G25">
        <f t="shared" si="0"/>
        <v>1.6425963373201738E-3</v>
      </c>
      <c r="H25">
        <f t="shared" si="1"/>
        <v>10.077466660082672</v>
      </c>
      <c r="I25">
        <f t="shared" si="2"/>
        <v>387.18900000000002</v>
      </c>
      <c r="J25">
        <f t="shared" si="3"/>
        <v>322.45909232862266</v>
      </c>
      <c r="K25">
        <f t="shared" si="4"/>
        <v>32.768959807837568</v>
      </c>
      <c r="L25">
        <f t="shared" si="5"/>
        <v>39.346946886852002</v>
      </c>
      <c r="M25">
        <f t="shared" si="6"/>
        <v>0.27514558066017969</v>
      </c>
      <c r="N25">
        <f t="shared" si="7"/>
        <v>2.9519502650490272</v>
      </c>
      <c r="O25">
        <f t="shared" si="8"/>
        <v>0.26165061511731419</v>
      </c>
      <c r="P25">
        <f t="shared" si="9"/>
        <v>0.1646889316268734</v>
      </c>
      <c r="Q25">
        <f t="shared" si="10"/>
        <v>40.323896053152886</v>
      </c>
      <c r="R25">
        <f t="shared" si="11"/>
        <v>25.620201622754969</v>
      </c>
      <c r="S25">
        <f t="shared" si="12"/>
        <v>25.359500000000001</v>
      </c>
      <c r="T25">
        <f t="shared" si="13"/>
        <v>3.2484694178630873</v>
      </c>
      <c r="U25">
        <f t="shared" si="14"/>
        <v>78.801018439209585</v>
      </c>
      <c r="V25">
        <f t="shared" si="15"/>
        <v>2.6289527369532002</v>
      </c>
      <c r="W25">
        <f t="shared" si="16"/>
        <v>3.3361913196353989</v>
      </c>
      <c r="X25">
        <f t="shared" si="17"/>
        <v>0.6195166809098871</v>
      </c>
      <c r="Y25">
        <f t="shared" si="18"/>
        <v>-72.438498475819671</v>
      </c>
      <c r="Z25">
        <f t="shared" si="19"/>
        <v>71.440434113236904</v>
      </c>
      <c r="AA25">
        <f t="shared" si="20"/>
        <v>5.1492725456677979</v>
      </c>
      <c r="AB25">
        <f t="shared" si="21"/>
        <v>44.475104236237918</v>
      </c>
      <c r="AC25">
        <v>0</v>
      </c>
      <c r="AD25">
        <v>0</v>
      </c>
      <c r="AE25">
        <f t="shared" si="22"/>
        <v>1</v>
      </c>
      <c r="AF25">
        <f t="shared" si="23"/>
        <v>0</v>
      </c>
      <c r="AG25">
        <f t="shared" si="24"/>
        <v>53771.926642148472</v>
      </c>
      <c r="AH25" t="s">
        <v>372</v>
      </c>
      <c r="AI25">
        <v>10463.700000000001</v>
      </c>
      <c r="AJ25">
        <v>750.61</v>
      </c>
      <c r="AK25">
        <v>2537.7199999999998</v>
      </c>
      <c r="AL25">
        <f t="shared" si="25"/>
        <v>1787.1099999999997</v>
      </c>
      <c r="AM25">
        <f t="shared" si="26"/>
        <v>0.7042187475371593</v>
      </c>
      <c r="AN25">
        <v>-1.3059243612710001</v>
      </c>
      <c r="AO25" t="s">
        <v>405</v>
      </c>
      <c r="AP25">
        <v>10428.799999999999</v>
      </c>
      <c r="AQ25">
        <v>934.09157692307701</v>
      </c>
      <c r="AR25">
        <v>2420.96</v>
      </c>
      <c r="AS25">
        <f t="shared" si="27"/>
        <v>0.61416480366339099</v>
      </c>
      <c r="AT25">
        <v>0.5</v>
      </c>
      <c r="AU25">
        <f t="shared" si="28"/>
        <v>210.21815997271079</v>
      </c>
      <c r="AV25">
        <f t="shared" si="29"/>
        <v>10.077466660082672</v>
      </c>
      <c r="AW25">
        <f t="shared" si="30"/>
        <v>64.55429747305962</v>
      </c>
      <c r="AX25">
        <f t="shared" si="31"/>
        <v>1</v>
      </c>
      <c r="AY25">
        <f t="shared" si="32"/>
        <v>5.4150369420184218E-2</v>
      </c>
      <c r="AZ25">
        <f t="shared" si="33"/>
        <v>4.8228801797633898E-2</v>
      </c>
      <c r="BA25" t="s">
        <v>373</v>
      </c>
      <c r="BB25">
        <v>0</v>
      </c>
      <c r="BC25">
        <f t="shared" si="34"/>
        <v>2420.96</v>
      </c>
      <c r="BD25">
        <f t="shared" si="35"/>
        <v>0.61416480366339099</v>
      </c>
      <c r="BE25">
        <f t="shared" si="36"/>
        <v>4.6009804076099718E-2</v>
      </c>
      <c r="BF25">
        <f t="shared" si="37"/>
        <v>0.89015381391739645</v>
      </c>
      <c r="BG25">
        <f t="shared" si="38"/>
        <v>6.5334534527812946E-2</v>
      </c>
      <c r="BH25">
        <f t="shared" si="39"/>
        <v>0</v>
      </c>
      <c r="BI25">
        <f t="shared" si="40"/>
        <v>1</v>
      </c>
      <c r="BJ25">
        <v>709</v>
      </c>
      <c r="BK25">
        <v>300</v>
      </c>
      <c r="BL25">
        <v>300</v>
      </c>
      <c r="BM25">
        <v>300</v>
      </c>
      <c r="BN25">
        <v>10428.799999999999</v>
      </c>
      <c r="BO25">
        <v>2356.17</v>
      </c>
      <c r="BP25">
        <v>-8.4733399999999993E-3</v>
      </c>
      <c r="BQ25">
        <v>-4.8499999999999996</v>
      </c>
      <c r="BR25" t="s">
        <v>373</v>
      </c>
      <c r="BS25" t="s">
        <v>373</v>
      </c>
      <c r="BT25" t="s">
        <v>373</v>
      </c>
      <c r="BU25" t="s">
        <v>373</v>
      </c>
      <c r="BV25" t="s">
        <v>373</v>
      </c>
      <c r="BW25" t="s">
        <v>373</v>
      </c>
      <c r="BX25" t="s">
        <v>373</v>
      </c>
      <c r="BY25" t="s">
        <v>373</v>
      </c>
      <c r="BZ25" t="s">
        <v>373</v>
      </c>
      <c r="CA25" t="s">
        <v>373</v>
      </c>
      <c r="CB25">
        <f t="shared" si="41"/>
        <v>249.989</v>
      </c>
      <c r="CC25">
        <f t="shared" si="42"/>
        <v>210.21815997271079</v>
      </c>
      <c r="CD25">
        <f t="shared" si="43"/>
        <v>0.84090963991499945</v>
      </c>
      <c r="CE25">
        <f t="shared" si="44"/>
        <v>0.19181927982999891</v>
      </c>
      <c r="CF25">
        <v>1600206463</v>
      </c>
      <c r="CG25">
        <v>387.18900000000002</v>
      </c>
      <c r="CH25">
        <v>400.04500000000002</v>
      </c>
      <c r="CI25">
        <v>25.869900000000001</v>
      </c>
      <c r="CJ25">
        <v>23.9498</v>
      </c>
      <c r="CK25">
        <v>351.26299999999998</v>
      </c>
      <c r="CL25">
        <v>24.3142</v>
      </c>
      <c r="CM25">
        <v>500.00599999999997</v>
      </c>
      <c r="CN25">
        <v>101.422</v>
      </c>
      <c r="CO25">
        <v>0.200068</v>
      </c>
      <c r="CP25">
        <v>25.808399999999999</v>
      </c>
      <c r="CQ25">
        <v>25.359500000000001</v>
      </c>
      <c r="CR25">
        <v>999.9</v>
      </c>
      <c r="CS25">
        <v>0</v>
      </c>
      <c r="CT25">
        <v>0</v>
      </c>
      <c r="CU25">
        <v>9986.25</v>
      </c>
      <c r="CV25">
        <v>0</v>
      </c>
      <c r="CW25">
        <v>1.5289399999999999E-3</v>
      </c>
      <c r="CX25">
        <v>-12.8561</v>
      </c>
      <c r="CY25">
        <v>397.47199999999998</v>
      </c>
      <c r="CZ25">
        <v>409.86099999999999</v>
      </c>
      <c r="DA25">
        <v>1.9200999999999999</v>
      </c>
      <c r="DB25">
        <v>400.04500000000002</v>
      </c>
      <c r="DC25">
        <v>23.9498</v>
      </c>
      <c r="DD25">
        <v>2.6237900000000001</v>
      </c>
      <c r="DE25">
        <v>2.4290500000000002</v>
      </c>
      <c r="DF25">
        <v>21.8154</v>
      </c>
      <c r="DG25">
        <v>20.558700000000002</v>
      </c>
      <c r="DH25">
        <v>249.989</v>
      </c>
      <c r="DI25">
        <v>0.96905200000000002</v>
      </c>
      <c r="DJ25">
        <v>3.0948300000000002E-2</v>
      </c>
      <c r="DK25">
        <v>0</v>
      </c>
      <c r="DL25">
        <v>934.76800000000003</v>
      </c>
      <c r="DM25">
        <v>4.9990300000000003</v>
      </c>
      <c r="DN25">
        <v>2369.6999999999998</v>
      </c>
      <c r="DO25">
        <v>1951.13</v>
      </c>
      <c r="DP25">
        <v>43.311999999999998</v>
      </c>
      <c r="DQ25">
        <v>47.811999999999998</v>
      </c>
      <c r="DR25">
        <v>45.936999999999998</v>
      </c>
      <c r="DS25">
        <v>46.686999999999998</v>
      </c>
      <c r="DT25">
        <v>45.686999999999998</v>
      </c>
      <c r="DU25">
        <v>237.41</v>
      </c>
      <c r="DV25">
        <v>7.58</v>
      </c>
      <c r="DW25">
        <v>0</v>
      </c>
      <c r="DX25">
        <v>120.700000047684</v>
      </c>
      <c r="DY25">
        <v>0</v>
      </c>
      <c r="DZ25">
        <v>934.09157692307701</v>
      </c>
      <c r="EA25">
        <v>5.5176410214335299</v>
      </c>
      <c r="EB25">
        <v>14.369230749219801</v>
      </c>
      <c r="EC25">
        <v>2367.9838461538502</v>
      </c>
      <c r="ED25">
        <v>15</v>
      </c>
      <c r="EE25">
        <v>1600206393.5</v>
      </c>
      <c r="EF25" t="s">
        <v>406</v>
      </c>
      <c r="EG25">
        <v>1600206392</v>
      </c>
      <c r="EH25">
        <v>1600206393.5</v>
      </c>
      <c r="EI25">
        <v>112</v>
      </c>
      <c r="EJ25">
        <v>-1.0999999999999999E-2</v>
      </c>
      <c r="EK25">
        <v>2E-3</v>
      </c>
      <c r="EL25">
        <v>35.927</v>
      </c>
      <c r="EM25">
        <v>1.556</v>
      </c>
      <c r="EN25">
        <v>400</v>
      </c>
      <c r="EO25">
        <v>24</v>
      </c>
      <c r="EP25">
        <v>0.22</v>
      </c>
      <c r="EQ25">
        <v>0.06</v>
      </c>
      <c r="ER25">
        <v>-13.941260975609801</v>
      </c>
      <c r="ES25">
        <v>10.302767247386701</v>
      </c>
      <c r="ET25">
        <v>1.0896844002442301</v>
      </c>
      <c r="EU25">
        <v>0</v>
      </c>
      <c r="EV25">
        <v>1.85517926829268</v>
      </c>
      <c r="EW25">
        <v>0.56930926829267903</v>
      </c>
      <c r="EX25">
        <v>5.9324459126772602E-2</v>
      </c>
      <c r="EY25">
        <v>0</v>
      </c>
      <c r="EZ25">
        <v>0</v>
      </c>
      <c r="FA25">
        <v>2</v>
      </c>
      <c r="FB25" t="s">
        <v>382</v>
      </c>
      <c r="FC25">
        <v>2.9290600000000002</v>
      </c>
      <c r="FD25">
        <v>2.8851399999999998</v>
      </c>
      <c r="FE25">
        <v>8.9049000000000003E-2</v>
      </c>
      <c r="FF25">
        <v>9.8463300000000004E-2</v>
      </c>
      <c r="FG25">
        <v>0.11867800000000001</v>
      </c>
      <c r="FH25">
        <v>0.115465</v>
      </c>
      <c r="FI25">
        <v>28924.1</v>
      </c>
      <c r="FJ25">
        <v>29091.9</v>
      </c>
      <c r="FK25">
        <v>29437.200000000001</v>
      </c>
      <c r="FL25">
        <v>29468.1</v>
      </c>
      <c r="FM25">
        <v>34578.300000000003</v>
      </c>
      <c r="FN25">
        <v>33306.9</v>
      </c>
      <c r="FO25">
        <v>42641.8</v>
      </c>
      <c r="FP25">
        <v>40415.300000000003</v>
      </c>
      <c r="FQ25">
        <v>2.0477500000000002</v>
      </c>
      <c r="FR25">
        <v>1.9334199999999999</v>
      </c>
      <c r="FS25">
        <v>-7.9870200000000002E-2</v>
      </c>
      <c r="FT25">
        <v>0</v>
      </c>
      <c r="FU25">
        <v>26.6677</v>
      </c>
      <c r="FV25">
        <v>999.9</v>
      </c>
      <c r="FW25">
        <v>36.356999999999999</v>
      </c>
      <c r="FX25">
        <v>36.597999999999999</v>
      </c>
      <c r="FY25">
        <v>22.110399999999998</v>
      </c>
      <c r="FZ25">
        <v>62.816299999999998</v>
      </c>
      <c r="GA25">
        <v>35.260399999999997</v>
      </c>
      <c r="GB25">
        <v>1</v>
      </c>
      <c r="GC25">
        <v>0.43805899999999998</v>
      </c>
      <c r="GD25">
        <v>3.9769399999999999</v>
      </c>
      <c r="GE25">
        <v>20.214500000000001</v>
      </c>
      <c r="GF25">
        <v>5.2481400000000002</v>
      </c>
      <c r="GG25">
        <v>12.0535</v>
      </c>
      <c r="GH25">
        <v>5.0237999999999996</v>
      </c>
      <c r="GI25">
        <v>3.3010000000000002</v>
      </c>
      <c r="GJ25">
        <v>9999</v>
      </c>
      <c r="GK25">
        <v>9999</v>
      </c>
      <c r="GL25">
        <v>9999</v>
      </c>
      <c r="GM25">
        <v>999.9</v>
      </c>
      <c r="GN25">
        <v>1.87805</v>
      </c>
      <c r="GO25">
        <v>1.87971</v>
      </c>
      <c r="GP25">
        <v>1.8785499999999999</v>
      </c>
      <c r="GQ25">
        <v>1.8791199999999999</v>
      </c>
      <c r="GR25">
        <v>1.88049</v>
      </c>
      <c r="GS25">
        <v>1.8751500000000001</v>
      </c>
      <c r="GT25">
        <v>1.8821000000000001</v>
      </c>
      <c r="GU25">
        <v>1.8769800000000001</v>
      </c>
      <c r="GV25">
        <v>0</v>
      </c>
      <c r="GW25">
        <v>0</v>
      </c>
      <c r="GX25">
        <v>0</v>
      </c>
      <c r="GY25">
        <v>0</v>
      </c>
      <c r="GZ25" t="s">
        <v>375</v>
      </c>
      <c r="HA25" t="s">
        <v>376</v>
      </c>
      <c r="HB25" t="s">
        <v>377</v>
      </c>
      <c r="HC25" t="s">
        <v>377</v>
      </c>
      <c r="HD25" t="s">
        <v>377</v>
      </c>
      <c r="HE25" t="s">
        <v>377</v>
      </c>
      <c r="HF25">
        <v>0</v>
      </c>
      <c r="HG25">
        <v>100</v>
      </c>
      <c r="HH25">
        <v>100</v>
      </c>
      <c r="HI25">
        <v>35.926000000000002</v>
      </c>
      <c r="HJ25">
        <v>1.5557000000000001</v>
      </c>
      <c r="HK25">
        <v>35.9265714285714</v>
      </c>
      <c r="HL25">
        <v>0</v>
      </c>
      <c r="HM25">
        <v>0</v>
      </c>
      <c r="HN25">
        <v>0</v>
      </c>
      <c r="HO25">
        <v>1.55572</v>
      </c>
      <c r="HP25">
        <v>0</v>
      </c>
      <c r="HQ25">
        <v>0</v>
      </c>
      <c r="HR25">
        <v>0</v>
      </c>
      <c r="HS25">
        <v>-1</v>
      </c>
      <c r="HT25">
        <v>-1</v>
      </c>
      <c r="HU25">
        <v>-1</v>
      </c>
      <c r="HV25">
        <v>-1</v>
      </c>
      <c r="HW25">
        <v>1.2</v>
      </c>
      <c r="HX25">
        <v>1.2</v>
      </c>
      <c r="HY25">
        <v>2</v>
      </c>
      <c r="HZ25">
        <v>515.88900000000001</v>
      </c>
      <c r="IA25">
        <v>494.61</v>
      </c>
      <c r="IB25">
        <v>22.318300000000001</v>
      </c>
      <c r="IC25">
        <v>32.664900000000003</v>
      </c>
      <c r="ID25">
        <v>30.000499999999999</v>
      </c>
      <c r="IE25">
        <v>32.639099999999999</v>
      </c>
      <c r="IF25">
        <v>32.613700000000001</v>
      </c>
      <c r="IG25">
        <v>18.777999999999999</v>
      </c>
      <c r="IH25">
        <v>100</v>
      </c>
      <c r="II25">
        <v>0</v>
      </c>
      <c r="IJ25">
        <v>22.309899999999999</v>
      </c>
      <c r="IK25">
        <v>400</v>
      </c>
      <c r="IL25">
        <v>7.0034900000000002</v>
      </c>
      <c r="IM25">
        <v>99.775499999999994</v>
      </c>
      <c r="IN25">
        <v>110.041</v>
      </c>
    </row>
    <row r="26" spans="1:248" x14ac:dyDescent="0.35">
      <c r="A26">
        <v>9</v>
      </c>
      <c r="B26">
        <v>1600206583.5</v>
      </c>
      <c r="C26">
        <v>2551.5</v>
      </c>
      <c r="D26" t="s">
        <v>407</v>
      </c>
      <c r="E26" t="s">
        <v>408</v>
      </c>
      <c r="F26">
        <v>1600206583.5</v>
      </c>
      <c r="G26">
        <f t="shared" si="0"/>
        <v>1.5256886200788584E-3</v>
      </c>
      <c r="H26">
        <f t="shared" si="1"/>
        <v>6.8371469479725437</v>
      </c>
      <c r="I26">
        <f t="shared" si="2"/>
        <v>391.08699999999999</v>
      </c>
      <c r="J26">
        <f t="shared" si="3"/>
        <v>343.36691132819698</v>
      </c>
      <c r="K26">
        <f t="shared" si="4"/>
        <v>34.893995888553128</v>
      </c>
      <c r="L26">
        <f t="shared" si="5"/>
        <v>39.743457275132997</v>
      </c>
      <c r="M26">
        <f t="shared" si="6"/>
        <v>0.25831195545114771</v>
      </c>
      <c r="N26">
        <f t="shared" si="7"/>
        <v>2.9537306579763674</v>
      </c>
      <c r="O26">
        <f t="shared" si="8"/>
        <v>0.24638610342080461</v>
      </c>
      <c r="P26">
        <f t="shared" si="9"/>
        <v>0.15501691512125082</v>
      </c>
      <c r="Q26">
        <f t="shared" si="10"/>
        <v>24.183358240725173</v>
      </c>
      <c r="R26">
        <f t="shared" si="11"/>
        <v>25.395542364959415</v>
      </c>
      <c r="S26">
        <f t="shared" si="12"/>
        <v>25.242999999999999</v>
      </c>
      <c r="T26">
        <f t="shared" si="13"/>
        <v>3.2260356155618837</v>
      </c>
      <c r="U26">
        <f t="shared" si="14"/>
        <v>79.127067753067607</v>
      </c>
      <c r="V26">
        <f t="shared" si="15"/>
        <v>2.6148426065171999</v>
      </c>
      <c r="W26">
        <f t="shared" si="16"/>
        <v>3.3046120382943518</v>
      </c>
      <c r="X26">
        <f t="shared" si="17"/>
        <v>0.61119300904468377</v>
      </c>
      <c r="Y26">
        <f t="shared" si="18"/>
        <v>-67.28286814547765</v>
      </c>
      <c r="Z26">
        <f t="shared" si="19"/>
        <v>64.492818529293061</v>
      </c>
      <c r="AA26">
        <f t="shared" si="20"/>
        <v>4.6392414829982238</v>
      </c>
      <c r="AB26">
        <f t="shared" si="21"/>
        <v>26.03255010753881</v>
      </c>
      <c r="AC26">
        <v>0</v>
      </c>
      <c r="AD26">
        <v>0</v>
      </c>
      <c r="AE26">
        <f t="shared" si="22"/>
        <v>1</v>
      </c>
      <c r="AF26">
        <f t="shared" si="23"/>
        <v>0</v>
      </c>
      <c r="AG26">
        <f t="shared" si="24"/>
        <v>53853.021005024988</v>
      </c>
      <c r="AH26" t="s">
        <v>372</v>
      </c>
      <c r="AI26">
        <v>10463.700000000001</v>
      </c>
      <c r="AJ26">
        <v>750.61</v>
      </c>
      <c r="AK26">
        <v>2537.7199999999998</v>
      </c>
      <c r="AL26">
        <f t="shared" si="25"/>
        <v>1787.1099999999997</v>
      </c>
      <c r="AM26">
        <f t="shared" si="26"/>
        <v>0.7042187475371593</v>
      </c>
      <c r="AN26">
        <v>-1.3059243612710001</v>
      </c>
      <c r="AO26" t="s">
        <v>409</v>
      </c>
      <c r="AP26">
        <v>10429.200000000001</v>
      </c>
      <c r="AQ26">
        <v>894.56953846153897</v>
      </c>
      <c r="AR26">
        <v>2575.3200000000002</v>
      </c>
      <c r="AS26">
        <f t="shared" si="27"/>
        <v>0.65263752137150377</v>
      </c>
      <c r="AT26">
        <v>0.5</v>
      </c>
      <c r="AU26">
        <f t="shared" si="28"/>
        <v>126.08321907056222</v>
      </c>
      <c r="AV26">
        <f t="shared" si="29"/>
        <v>6.8371469479725437</v>
      </c>
      <c r="AW26">
        <f t="shared" si="30"/>
        <v>41.143319790376019</v>
      </c>
      <c r="AX26">
        <f t="shared" si="31"/>
        <v>1</v>
      </c>
      <c r="AY26">
        <f t="shared" si="32"/>
        <v>6.4584893765174969E-2</v>
      </c>
      <c r="AZ26">
        <f t="shared" si="33"/>
        <v>-1.4600127362813305E-2</v>
      </c>
      <c r="BA26" t="s">
        <v>373</v>
      </c>
      <c r="BB26">
        <v>0</v>
      </c>
      <c r="BC26">
        <f t="shared" si="34"/>
        <v>2575.3200000000002</v>
      </c>
      <c r="BD26">
        <f t="shared" si="35"/>
        <v>0.65263752137150377</v>
      </c>
      <c r="BE26">
        <f t="shared" si="36"/>
        <v>-1.4816449411282713E-2</v>
      </c>
      <c r="BF26">
        <f t="shared" si="37"/>
        <v>0.92110552446057792</v>
      </c>
      <c r="BG26">
        <f t="shared" si="38"/>
        <v>-2.1039555483434356E-2</v>
      </c>
      <c r="BH26">
        <f t="shared" si="39"/>
        <v>0</v>
      </c>
      <c r="BI26">
        <f t="shared" si="40"/>
        <v>1</v>
      </c>
      <c r="BJ26">
        <v>710</v>
      </c>
      <c r="BK26">
        <v>300</v>
      </c>
      <c r="BL26">
        <v>300</v>
      </c>
      <c r="BM26">
        <v>300</v>
      </c>
      <c r="BN26">
        <v>10429.200000000001</v>
      </c>
      <c r="BO26">
        <v>2519.52</v>
      </c>
      <c r="BP26">
        <v>-8.5608799999999999E-3</v>
      </c>
      <c r="BQ26">
        <v>-7.96</v>
      </c>
      <c r="BR26" t="s">
        <v>373</v>
      </c>
      <c r="BS26" t="s">
        <v>373</v>
      </c>
      <c r="BT26" t="s">
        <v>373</v>
      </c>
      <c r="BU26" t="s">
        <v>373</v>
      </c>
      <c r="BV26" t="s">
        <v>373</v>
      </c>
      <c r="BW26" t="s">
        <v>373</v>
      </c>
      <c r="BX26" t="s">
        <v>373</v>
      </c>
      <c r="BY26" t="s">
        <v>373</v>
      </c>
      <c r="BZ26" t="s">
        <v>373</v>
      </c>
      <c r="CA26" t="s">
        <v>373</v>
      </c>
      <c r="CB26">
        <f t="shared" si="41"/>
        <v>149.93799999999999</v>
      </c>
      <c r="CC26">
        <f t="shared" si="42"/>
        <v>126.08321907056222</v>
      </c>
      <c r="CD26">
        <f t="shared" si="43"/>
        <v>0.84090236678201813</v>
      </c>
      <c r="CE26">
        <f t="shared" si="44"/>
        <v>0.19180473356403602</v>
      </c>
      <c r="CF26">
        <v>1600206583.5</v>
      </c>
      <c r="CG26">
        <v>391.08699999999999</v>
      </c>
      <c r="CH26">
        <v>400.00700000000001</v>
      </c>
      <c r="CI26">
        <v>25.730799999999999</v>
      </c>
      <c r="CJ26">
        <v>23.947199999999999</v>
      </c>
      <c r="CK26">
        <v>355.16899999999998</v>
      </c>
      <c r="CL26">
        <v>24.176100000000002</v>
      </c>
      <c r="CM26">
        <v>500.03300000000002</v>
      </c>
      <c r="CN26">
        <v>101.423</v>
      </c>
      <c r="CO26">
        <v>0.20005899999999999</v>
      </c>
      <c r="CP26">
        <v>25.648</v>
      </c>
      <c r="CQ26">
        <v>25.242999999999999</v>
      </c>
      <c r="CR26">
        <v>999.9</v>
      </c>
      <c r="CS26">
        <v>0</v>
      </c>
      <c r="CT26">
        <v>0</v>
      </c>
      <c r="CU26">
        <v>9996.25</v>
      </c>
      <c r="CV26">
        <v>0</v>
      </c>
      <c r="CW26">
        <v>1.5289399999999999E-3</v>
      </c>
      <c r="CX26">
        <v>-8.9197699999999998</v>
      </c>
      <c r="CY26">
        <v>401.416</v>
      </c>
      <c r="CZ26">
        <v>409.82100000000003</v>
      </c>
      <c r="DA26">
        <v>1.78363</v>
      </c>
      <c r="DB26">
        <v>400.00700000000001</v>
      </c>
      <c r="DC26">
        <v>23.947199999999999</v>
      </c>
      <c r="DD26">
        <v>2.6097000000000001</v>
      </c>
      <c r="DE26">
        <v>2.4287999999999998</v>
      </c>
      <c r="DF26">
        <v>21.727399999999999</v>
      </c>
      <c r="DG26">
        <v>20.557099999999998</v>
      </c>
      <c r="DH26">
        <v>149.93799999999999</v>
      </c>
      <c r="DI26">
        <v>0.96889700000000001</v>
      </c>
      <c r="DJ26">
        <v>3.1103499999999999E-2</v>
      </c>
      <c r="DK26">
        <v>0</v>
      </c>
      <c r="DL26">
        <v>893.726</v>
      </c>
      <c r="DM26">
        <v>4.9990300000000003</v>
      </c>
      <c r="DN26">
        <v>1363</v>
      </c>
      <c r="DO26">
        <v>1154.25</v>
      </c>
      <c r="DP26">
        <v>42.686999999999998</v>
      </c>
      <c r="DQ26">
        <v>47.436999999999998</v>
      </c>
      <c r="DR26">
        <v>45.436999999999998</v>
      </c>
      <c r="DS26">
        <v>46.436999999999998</v>
      </c>
      <c r="DT26">
        <v>45.186999999999998</v>
      </c>
      <c r="DU26">
        <v>140.43</v>
      </c>
      <c r="DV26">
        <v>4.51</v>
      </c>
      <c r="DW26">
        <v>0</v>
      </c>
      <c r="DX26">
        <v>120.10000014305101</v>
      </c>
      <c r="DY26">
        <v>0</v>
      </c>
      <c r="DZ26">
        <v>894.56953846153897</v>
      </c>
      <c r="EA26">
        <v>-4.7480341940818898</v>
      </c>
      <c r="EB26">
        <v>-6.5712820105576997</v>
      </c>
      <c r="EC26">
        <v>1364.4726923076901</v>
      </c>
      <c r="ED26">
        <v>15</v>
      </c>
      <c r="EE26">
        <v>1600206515</v>
      </c>
      <c r="EF26" t="s">
        <v>410</v>
      </c>
      <c r="EG26">
        <v>1600206515</v>
      </c>
      <c r="EH26">
        <v>1600206512.5</v>
      </c>
      <c r="EI26">
        <v>113</v>
      </c>
      <c r="EJ26">
        <v>-8.0000000000000002E-3</v>
      </c>
      <c r="EK26">
        <v>-1E-3</v>
      </c>
      <c r="EL26">
        <v>35.918999999999997</v>
      </c>
      <c r="EM26">
        <v>1.5549999999999999</v>
      </c>
      <c r="EN26">
        <v>400</v>
      </c>
      <c r="EO26">
        <v>24</v>
      </c>
      <c r="EP26">
        <v>0.18</v>
      </c>
      <c r="EQ26">
        <v>0.06</v>
      </c>
      <c r="ER26">
        <v>-10.345579268292701</v>
      </c>
      <c r="ES26">
        <v>12.8531569337979</v>
      </c>
      <c r="ET26">
        <v>1.3666892363332701</v>
      </c>
      <c r="EU26">
        <v>0</v>
      </c>
      <c r="EV26">
        <v>1.7133156097561</v>
      </c>
      <c r="EW26">
        <v>0.63278174216027505</v>
      </c>
      <c r="EX26">
        <v>6.5966181507473798E-2</v>
      </c>
      <c r="EY26">
        <v>0</v>
      </c>
      <c r="EZ26">
        <v>0</v>
      </c>
      <c r="FA26">
        <v>2</v>
      </c>
      <c r="FB26" t="s">
        <v>382</v>
      </c>
      <c r="FC26">
        <v>2.9291399999999999</v>
      </c>
      <c r="FD26">
        <v>2.8852199999999999</v>
      </c>
      <c r="FE26">
        <v>8.9838899999999999E-2</v>
      </c>
      <c r="FF26">
        <v>9.8457299999999998E-2</v>
      </c>
      <c r="FG26">
        <v>0.11820799999999999</v>
      </c>
      <c r="FH26">
        <v>0.11545800000000001</v>
      </c>
      <c r="FI26">
        <v>28899.599999999999</v>
      </c>
      <c r="FJ26">
        <v>29092.5</v>
      </c>
      <c r="FK26">
        <v>29437.7</v>
      </c>
      <c r="FL26">
        <v>29468.6</v>
      </c>
      <c r="FM26">
        <v>34597</v>
      </c>
      <c r="FN26">
        <v>33307.800000000003</v>
      </c>
      <c r="FO26">
        <v>42642.1</v>
      </c>
      <c r="FP26">
        <v>40415.9</v>
      </c>
      <c r="FQ26">
        <v>2.0477300000000001</v>
      </c>
      <c r="FR26">
        <v>1.9333</v>
      </c>
      <c r="FS26">
        <v>-8.2105399999999995E-2</v>
      </c>
      <c r="FT26">
        <v>0</v>
      </c>
      <c r="FU26">
        <v>26.588100000000001</v>
      </c>
      <c r="FV26">
        <v>999.9</v>
      </c>
      <c r="FW26">
        <v>36.295999999999999</v>
      </c>
      <c r="FX26">
        <v>36.607999999999997</v>
      </c>
      <c r="FY26">
        <v>22.085599999999999</v>
      </c>
      <c r="FZ26">
        <v>62.636400000000002</v>
      </c>
      <c r="GA26">
        <v>35.725200000000001</v>
      </c>
      <c r="GB26">
        <v>1</v>
      </c>
      <c r="GC26">
        <v>0.43804399999999999</v>
      </c>
      <c r="GD26">
        <v>3.99166</v>
      </c>
      <c r="GE26">
        <v>20.215199999999999</v>
      </c>
      <c r="GF26">
        <v>5.2481400000000002</v>
      </c>
      <c r="GG26">
        <v>12.053699999999999</v>
      </c>
      <c r="GH26">
        <v>5.0236000000000001</v>
      </c>
      <c r="GI26">
        <v>3.3010000000000002</v>
      </c>
      <c r="GJ26">
        <v>9999</v>
      </c>
      <c r="GK26">
        <v>9999</v>
      </c>
      <c r="GL26">
        <v>9999</v>
      </c>
      <c r="GM26">
        <v>999.9</v>
      </c>
      <c r="GN26">
        <v>1.8780399999999999</v>
      </c>
      <c r="GO26">
        <v>1.87965</v>
      </c>
      <c r="GP26">
        <v>1.87852</v>
      </c>
      <c r="GQ26">
        <v>1.8791</v>
      </c>
      <c r="GR26">
        <v>1.8804700000000001</v>
      </c>
      <c r="GS26">
        <v>1.8750599999999999</v>
      </c>
      <c r="GT26">
        <v>1.8820399999999999</v>
      </c>
      <c r="GU26">
        <v>1.87696</v>
      </c>
      <c r="GV26">
        <v>0</v>
      </c>
      <c r="GW26">
        <v>0</v>
      </c>
      <c r="GX26">
        <v>0</v>
      </c>
      <c r="GY26">
        <v>0</v>
      </c>
      <c r="GZ26" t="s">
        <v>375</v>
      </c>
      <c r="HA26" t="s">
        <v>376</v>
      </c>
      <c r="HB26" t="s">
        <v>377</v>
      </c>
      <c r="HC26" t="s">
        <v>377</v>
      </c>
      <c r="HD26" t="s">
        <v>377</v>
      </c>
      <c r="HE26" t="s">
        <v>377</v>
      </c>
      <c r="HF26">
        <v>0</v>
      </c>
      <c r="HG26">
        <v>100</v>
      </c>
      <c r="HH26">
        <v>100</v>
      </c>
      <c r="HI26">
        <v>35.917999999999999</v>
      </c>
      <c r="HJ26">
        <v>1.5547</v>
      </c>
      <c r="HK26">
        <v>35.918523809523798</v>
      </c>
      <c r="HL26">
        <v>0</v>
      </c>
      <c r="HM26">
        <v>0</v>
      </c>
      <c r="HN26">
        <v>0</v>
      </c>
      <c r="HO26">
        <v>1.5546899999999999</v>
      </c>
      <c r="HP26">
        <v>0</v>
      </c>
      <c r="HQ26">
        <v>0</v>
      </c>
      <c r="HR26">
        <v>0</v>
      </c>
      <c r="HS26">
        <v>-1</v>
      </c>
      <c r="HT26">
        <v>-1</v>
      </c>
      <c r="HU26">
        <v>-1</v>
      </c>
      <c r="HV26">
        <v>-1</v>
      </c>
      <c r="HW26">
        <v>1.1000000000000001</v>
      </c>
      <c r="HX26">
        <v>1.2</v>
      </c>
      <c r="HY26">
        <v>2</v>
      </c>
      <c r="HZ26">
        <v>515.84900000000005</v>
      </c>
      <c r="IA26">
        <v>494.50099999999998</v>
      </c>
      <c r="IB26">
        <v>22.230499999999999</v>
      </c>
      <c r="IC26">
        <v>32.661999999999999</v>
      </c>
      <c r="ID26">
        <v>30.000299999999999</v>
      </c>
      <c r="IE26">
        <v>32.636299999999999</v>
      </c>
      <c r="IF26">
        <v>32.610799999999998</v>
      </c>
      <c r="IG26">
        <v>18.7791</v>
      </c>
      <c r="IH26">
        <v>100</v>
      </c>
      <c r="II26">
        <v>0</v>
      </c>
      <c r="IJ26">
        <v>22.225000000000001</v>
      </c>
      <c r="IK26">
        <v>400</v>
      </c>
      <c r="IL26">
        <v>7.0034900000000002</v>
      </c>
      <c r="IM26">
        <v>99.776600000000002</v>
      </c>
      <c r="IN26">
        <v>110.04300000000001</v>
      </c>
    </row>
    <row r="27" spans="1:248" x14ac:dyDescent="0.35">
      <c r="A27">
        <v>10</v>
      </c>
      <c r="B27">
        <v>1600206704</v>
      </c>
      <c r="C27">
        <v>2672</v>
      </c>
      <c r="D27" t="s">
        <v>411</v>
      </c>
      <c r="E27" t="s">
        <v>412</v>
      </c>
      <c r="F27">
        <v>1600206704</v>
      </c>
      <c r="G27">
        <f t="shared" si="0"/>
        <v>1.4154551589218543E-3</v>
      </c>
      <c r="H27">
        <f t="shared" si="1"/>
        <v>4.7981125185717559</v>
      </c>
      <c r="I27">
        <f t="shared" si="2"/>
        <v>393.54700000000003</v>
      </c>
      <c r="J27">
        <f t="shared" si="3"/>
        <v>356.78143681361229</v>
      </c>
      <c r="K27">
        <f t="shared" si="4"/>
        <v>36.257235274671963</v>
      </c>
      <c r="L27">
        <f t="shared" si="5"/>
        <v>39.993465742152999</v>
      </c>
      <c r="M27">
        <f t="shared" si="6"/>
        <v>0.24089035075893289</v>
      </c>
      <c r="N27">
        <f t="shared" si="7"/>
        <v>2.9532900162335771</v>
      </c>
      <c r="O27">
        <f t="shared" si="8"/>
        <v>0.23048259823013131</v>
      </c>
      <c r="P27">
        <f t="shared" si="9"/>
        <v>0.14494924557368491</v>
      </c>
      <c r="Q27">
        <f t="shared" si="10"/>
        <v>16.125908924527288</v>
      </c>
      <c r="R27">
        <f t="shared" si="11"/>
        <v>25.244658794837655</v>
      </c>
      <c r="S27">
        <f t="shared" si="12"/>
        <v>25.152100000000001</v>
      </c>
      <c r="T27">
        <f t="shared" si="13"/>
        <v>3.2086256075776634</v>
      </c>
      <c r="U27">
        <f t="shared" si="14"/>
        <v>79.369703466232238</v>
      </c>
      <c r="V27">
        <f t="shared" si="15"/>
        <v>2.6023744815018999</v>
      </c>
      <c r="W27">
        <f t="shared" si="16"/>
        <v>3.2788008117090639</v>
      </c>
      <c r="X27">
        <f t="shared" si="17"/>
        <v>0.60625112607576348</v>
      </c>
      <c r="Y27">
        <f t="shared" si="18"/>
        <v>-62.421572508453778</v>
      </c>
      <c r="Z27">
        <f t="shared" si="19"/>
        <v>57.923425219015797</v>
      </c>
      <c r="AA27">
        <f t="shared" si="20"/>
        <v>4.162629528008563</v>
      </c>
      <c r="AB27">
        <f t="shared" si="21"/>
        <v>15.790391163097866</v>
      </c>
      <c r="AC27">
        <v>0</v>
      </c>
      <c r="AD27">
        <v>0</v>
      </c>
      <c r="AE27">
        <f t="shared" si="22"/>
        <v>1</v>
      </c>
      <c r="AF27">
        <f t="shared" si="23"/>
        <v>0</v>
      </c>
      <c r="AG27">
        <f t="shared" si="24"/>
        <v>53863.926953519498</v>
      </c>
      <c r="AH27" t="s">
        <v>372</v>
      </c>
      <c r="AI27">
        <v>10463.700000000001</v>
      </c>
      <c r="AJ27">
        <v>750.61</v>
      </c>
      <c r="AK27">
        <v>2537.7199999999998</v>
      </c>
      <c r="AL27">
        <f t="shared" si="25"/>
        <v>1787.1099999999997</v>
      </c>
      <c r="AM27">
        <f t="shared" si="26"/>
        <v>0.7042187475371593</v>
      </c>
      <c r="AN27">
        <v>-1.3059243612710001</v>
      </c>
      <c r="AO27" t="s">
        <v>413</v>
      </c>
      <c r="AP27">
        <v>10429.799999999999</v>
      </c>
      <c r="AQ27">
        <v>867.98288000000002</v>
      </c>
      <c r="AR27">
        <v>2666.61</v>
      </c>
      <c r="AS27">
        <f t="shared" si="27"/>
        <v>0.67449950311444118</v>
      </c>
      <c r="AT27">
        <v>0.5</v>
      </c>
      <c r="AU27">
        <f t="shared" si="28"/>
        <v>84.087203174151981</v>
      </c>
      <c r="AV27">
        <f t="shared" si="29"/>
        <v>4.7981125185717559</v>
      </c>
      <c r="AW27">
        <f t="shared" si="30"/>
        <v>28.358388379624287</v>
      </c>
      <c r="AX27">
        <f t="shared" si="31"/>
        <v>1</v>
      </c>
      <c r="AY27">
        <f t="shared" si="32"/>
        <v>7.2591745823686868E-2</v>
      </c>
      <c r="AZ27">
        <f t="shared" si="33"/>
        <v>-4.8334777114013794E-2</v>
      </c>
      <c r="BA27" t="s">
        <v>373</v>
      </c>
      <c r="BB27">
        <v>0</v>
      </c>
      <c r="BC27">
        <f t="shared" si="34"/>
        <v>2666.61</v>
      </c>
      <c r="BD27">
        <f t="shared" si="35"/>
        <v>0.67449950311444118</v>
      </c>
      <c r="BE27">
        <f t="shared" si="36"/>
        <v>-5.0789685229261042E-2</v>
      </c>
      <c r="BF27">
        <f t="shared" si="37"/>
        <v>0.93874066805845513</v>
      </c>
      <c r="BG27">
        <f t="shared" si="38"/>
        <v>-7.212202942180411E-2</v>
      </c>
      <c r="BH27">
        <f t="shared" si="39"/>
        <v>0</v>
      </c>
      <c r="BI27">
        <f t="shared" si="40"/>
        <v>1</v>
      </c>
      <c r="BJ27">
        <v>711</v>
      </c>
      <c r="BK27">
        <v>300</v>
      </c>
      <c r="BL27">
        <v>300</v>
      </c>
      <c r="BM27">
        <v>300</v>
      </c>
      <c r="BN27">
        <v>10429.799999999999</v>
      </c>
      <c r="BO27">
        <v>2628.99</v>
      </c>
      <c r="BP27">
        <v>-8.6052000000000003E-3</v>
      </c>
      <c r="BQ27">
        <v>-17.02</v>
      </c>
      <c r="BR27" t="s">
        <v>373</v>
      </c>
      <c r="BS27" t="s">
        <v>373</v>
      </c>
      <c r="BT27" t="s">
        <v>373</v>
      </c>
      <c r="BU27" t="s">
        <v>373</v>
      </c>
      <c r="BV27" t="s">
        <v>373</v>
      </c>
      <c r="BW27" t="s">
        <v>373</v>
      </c>
      <c r="BX27" t="s">
        <v>373</v>
      </c>
      <c r="BY27" t="s">
        <v>373</v>
      </c>
      <c r="BZ27" t="s">
        <v>373</v>
      </c>
      <c r="CA27" t="s">
        <v>373</v>
      </c>
      <c r="CB27">
        <f t="shared" si="41"/>
        <v>99.998099999999994</v>
      </c>
      <c r="CC27">
        <f t="shared" si="42"/>
        <v>84.087203174151981</v>
      </c>
      <c r="CD27">
        <f t="shared" si="43"/>
        <v>0.84088800861368351</v>
      </c>
      <c r="CE27">
        <f t="shared" si="44"/>
        <v>0.19177601722736712</v>
      </c>
      <c r="CF27">
        <v>1600206704</v>
      </c>
      <c r="CG27">
        <v>393.54700000000003</v>
      </c>
      <c r="CH27">
        <v>399.97300000000001</v>
      </c>
      <c r="CI27">
        <v>25.6081</v>
      </c>
      <c r="CJ27">
        <v>23.953099999999999</v>
      </c>
      <c r="CK27">
        <v>357.62200000000001</v>
      </c>
      <c r="CL27">
        <v>24.052299999999999</v>
      </c>
      <c r="CM27">
        <v>500.01499999999999</v>
      </c>
      <c r="CN27">
        <v>101.423</v>
      </c>
      <c r="CO27">
        <v>0.200099</v>
      </c>
      <c r="CP27">
        <v>25.515899999999998</v>
      </c>
      <c r="CQ27">
        <v>25.152100000000001</v>
      </c>
      <c r="CR27">
        <v>999.9</v>
      </c>
      <c r="CS27">
        <v>0</v>
      </c>
      <c r="CT27">
        <v>0</v>
      </c>
      <c r="CU27">
        <v>9993.75</v>
      </c>
      <c r="CV27">
        <v>0</v>
      </c>
      <c r="CW27">
        <v>1.5289399999999999E-3</v>
      </c>
      <c r="CX27">
        <v>-6.4261799999999996</v>
      </c>
      <c r="CY27">
        <v>403.89</v>
      </c>
      <c r="CZ27">
        <v>409.78899999999999</v>
      </c>
      <c r="DA27">
        <v>1.6550199999999999</v>
      </c>
      <c r="DB27">
        <v>399.97300000000001</v>
      </c>
      <c r="DC27">
        <v>23.953099999999999</v>
      </c>
      <c r="DD27">
        <v>2.5972499999999998</v>
      </c>
      <c r="DE27">
        <v>2.4293900000000002</v>
      </c>
      <c r="DF27">
        <v>21.649100000000001</v>
      </c>
      <c r="DG27">
        <v>20.561</v>
      </c>
      <c r="DH27">
        <v>99.998099999999994</v>
      </c>
      <c r="DI27">
        <v>0.96887299999999998</v>
      </c>
      <c r="DJ27">
        <v>3.1127100000000001E-2</v>
      </c>
      <c r="DK27">
        <v>0</v>
      </c>
      <c r="DL27">
        <v>867.56</v>
      </c>
      <c r="DM27">
        <v>4.9990300000000003</v>
      </c>
      <c r="DN27">
        <v>883.67100000000005</v>
      </c>
      <c r="DO27">
        <v>756.54100000000005</v>
      </c>
      <c r="DP27">
        <v>42.25</v>
      </c>
      <c r="DQ27">
        <v>47.125</v>
      </c>
      <c r="DR27">
        <v>45</v>
      </c>
      <c r="DS27">
        <v>46.125</v>
      </c>
      <c r="DT27">
        <v>44.75</v>
      </c>
      <c r="DU27">
        <v>92.04</v>
      </c>
      <c r="DV27">
        <v>2.96</v>
      </c>
      <c r="DW27">
        <v>0</v>
      </c>
      <c r="DX27">
        <v>120</v>
      </c>
      <c r="DY27">
        <v>0</v>
      </c>
      <c r="DZ27">
        <v>867.98288000000002</v>
      </c>
      <c r="EA27">
        <v>-3.5488461537439902</v>
      </c>
      <c r="EB27">
        <v>-6.2040000514350497</v>
      </c>
      <c r="EC27">
        <v>884.60472000000004</v>
      </c>
      <c r="ED27">
        <v>15</v>
      </c>
      <c r="EE27">
        <v>1600206634</v>
      </c>
      <c r="EF27" t="s">
        <v>414</v>
      </c>
      <c r="EG27">
        <v>1600206632</v>
      </c>
      <c r="EH27">
        <v>1600206634</v>
      </c>
      <c r="EI27">
        <v>114</v>
      </c>
      <c r="EJ27">
        <v>7.0000000000000001E-3</v>
      </c>
      <c r="EK27">
        <v>1E-3</v>
      </c>
      <c r="EL27">
        <v>35.924999999999997</v>
      </c>
      <c r="EM27">
        <v>1.556</v>
      </c>
      <c r="EN27">
        <v>400</v>
      </c>
      <c r="EO27">
        <v>24</v>
      </c>
      <c r="EP27">
        <v>0.23</v>
      </c>
      <c r="EQ27">
        <v>0.05</v>
      </c>
      <c r="ER27">
        <v>-7.8747258536585401</v>
      </c>
      <c r="ES27">
        <v>13.0368842508711</v>
      </c>
      <c r="ET27">
        <v>1.3790885232521299</v>
      </c>
      <c r="EU27">
        <v>0</v>
      </c>
      <c r="EV27">
        <v>1.5934397560975599</v>
      </c>
      <c r="EW27">
        <v>0.53400146341463095</v>
      </c>
      <c r="EX27">
        <v>5.56531418913572E-2</v>
      </c>
      <c r="EY27">
        <v>0</v>
      </c>
      <c r="EZ27">
        <v>0</v>
      </c>
      <c r="FA27">
        <v>2</v>
      </c>
      <c r="FB27" t="s">
        <v>382</v>
      </c>
      <c r="FC27">
        <v>2.9291100000000001</v>
      </c>
      <c r="FD27">
        <v>2.88524</v>
      </c>
      <c r="FE27">
        <v>9.0332700000000002E-2</v>
      </c>
      <c r="FF27">
        <v>9.8451499999999997E-2</v>
      </c>
      <c r="FG27">
        <v>0.117785</v>
      </c>
      <c r="FH27">
        <v>0.115478</v>
      </c>
      <c r="FI27">
        <v>28883.1</v>
      </c>
      <c r="FJ27">
        <v>29092.400000000001</v>
      </c>
      <c r="FK27">
        <v>29436.799999999999</v>
      </c>
      <c r="FL27">
        <v>29468.3</v>
      </c>
      <c r="FM27">
        <v>34612.6</v>
      </c>
      <c r="FN27">
        <v>33306.9</v>
      </c>
      <c r="FO27">
        <v>42640.800000000003</v>
      </c>
      <c r="FP27">
        <v>40415.800000000003</v>
      </c>
      <c r="FQ27">
        <v>2.0474999999999999</v>
      </c>
      <c r="FR27">
        <v>1.9336199999999999</v>
      </c>
      <c r="FS27">
        <v>-8.2317699999999994E-2</v>
      </c>
      <c r="FT27">
        <v>0</v>
      </c>
      <c r="FU27">
        <v>26.500800000000002</v>
      </c>
      <c r="FV27">
        <v>999.9</v>
      </c>
      <c r="FW27">
        <v>36.271999999999998</v>
      </c>
      <c r="FX27">
        <v>36.607999999999997</v>
      </c>
      <c r="FY27">
        <v>22.072700000000001</v>
      </c>
      <c r="FZ27">
        <v>62.7164</v>
      </c>
      <c r="GA27">
        <v>35.532899999999998</v>
      </c>
      <c r="GB27">
        <v>1</v>
      </c>
      <c r="GC27">
        <v>0.43750499999999998</v>
      </c>
      <c r="GD27">
        <v>3.9703400000000002</v>
      </c>
      <c r="GE27">
        <v>20.215900000000001</v>
      </c>
      <c r="GF27">
        <v>5.2485900000000001</v>
      </c>
      <c r="GG27">
        <v>12.054399999999999</v>
      </c>
      <c r="GH27">
        <v>5.0243500000000001</v>
      </c>
      <c r="GI27">
        <v>3.3010000000000002</v>
      </c>
      <c r="GJ27">
        <v>9999</v>
      </c>
      <c r="GK27">
        <v>9999</v>
      </c>
      <c r="GL27">
        <v>9999</v>
      </c>
      <c r="GM27">
        <v>999.9</v>
      </c>
      <c r="GN27">
        <v>1.87805</v>
      </c>
      <c r="GO27">
        <v>1.87968</v>
      </c>
      <c r="GP27">
        <v>1.8785400000000001</v>
      </c>
      <c r="GQ27">
        <v>1.8791100000000001</v>
      </c>
      <c r="GR27">
        <v>1.88049</v>
      </c>
      <c r="GS27">
        <v>1.87514</v>
      </c>
      <c r="GT27">
        <v>1.8820399999999999</v>
      </c>
      <c r="GU27">
        <v>1.87697</v>
      </c>
      <c r="GV27">
        <v>0</v>
      </c>
      <c r="GW27">
        <v>0</v>
      </c>
      <c r="GX27">
        <v>0</v>
      </c>
      <c r="GY27">
        <v>0</v>
      </c>
      <c r="GZ27" t="s">
        <v>375</v>
      </c>
      <c r="HA27" t="s">
        <v>376</v>
      </c>
      <c r="HB27" t="s">
        <v>377</v>
      </c>
      <c r="HC27" t="s">
        <v>377</v>
      </c>
      <c r="HD27" t="s">
        <v>377</v>
      </c>
      <c r="HE27" t="s">
        <v>377</v>
      </c>
      <c r="HF27">
        <v>0</v>
      </c>
      <c r="HG27">
        <v>100</v>
      </c>
      <c r="HH27">
        <v>100</v>
      </c>
      <c r="HI27">
        <v>35.924999999999997</v>
      </c>
      <c r="HJ27">
        <v>1.5558000000000001</v>
      </c>
      <c r="HK27">
        <v>35.9253</v>
      </c>
      <c r="HL27">
        <v>0</v>
      </c>
      <c r="HM27">
        <v>0</v>
      </c>
      <c r="HN27">
        <v>0</v>
      </c>
      <c r="HO27">
        <v>1.5558100000000099</v>
      </c>
      <c r="HP27">
        <v>0</v>
      </c>
      <c r="HQ27">
        <v>0</v>
      </c>
      <c r="HR27">
        <v>0</v>
      </c>
      <c r="HS27">
        <v>-1</v>
      </c>
      <c r="HT27">
        <v>-1</v>
      </c>
      <c r="HU27">
        <v>-1</v>
      </c>
      <c r="HV27">
        <v>-1</v>
      </c>
      <c r="HW27">
        <v>1.2</v>
      </c>
      <c r="HX27">
        <v>1.2</v>
      </c>
      <c r="HY27">
        <v>2</v>
      </c>
      <c r="HZ27">
        <v>515.67600000000004</v>
      </c>
      <c r="IA27">
        <v>494.69799999999998</v>
      </c>
      <c r="IB27">
        <v>22.152100000000001</v>
      </c>
      <c r="IC27">
        <v>32.653199999999998</v>
      </c>
      <c r="ID27">
        <v>30.000399999999999</v>
      </c>
      <c r="IE27">
        <v>32.633400000000002</v>
      </c>
      <c r="IF27">
        <v>32.607900000000001</v>
      </c>
      <c r="IG27">
        <v>18.7803</v>
      </c>
      <c r="IH27">
        <v>100</v>
      </c>
      <c r="II27">
        <v>0</v>
      </c>
      <c r="IJ27">
        <v>22.146100000000001</v>
      </c>
      <c r="IK27">
        <v>400</v>
      </c>
      <c r="IL27">
        <v>7.0034900000000002</v>
      </c>
      <c r="IM27">
        <v>99.773600000000002</v>
      </c>
      <c r="IN27">
        <v>110.042</v>
      </c>
    </row>
    <row r="28" spans="1:248" x14ac:dyDescent="0.35">
      <c r="A28">
        <v>11</v>
      </c>
      <c r="B28">
        <v>1600206824.5</v>
      </c>
      <c r="C28">
        <v>2792.5</v>
      </c>
      <c r="D28" t="s">
        <v>415</v>
      </c>
      <c r="E28" t="s">
        <v>416</v>
      </c>
      <c r="F28">
        <v>1600206824.5</v>
      </c>
      <c r="G28">
        <f t="shared" si="0"/>
        <v>1.2892710808880571E-3</v>
      </c>
      <c r="H28">
        <f t="shared" si="1"/>
        <v>2.4726497930040416</v>
      </c>
      <c r="I28">
        <f t="shared" si="2"/>
        <v>396.44499999999999</v>
      </c>
      <c r="J28">
        <f t="shared" si="3"/>
        <v>374.22305287585476</v>
      </c>
      <c r="K28">
        <f t="shared" si="4"/>
        <v>38.028951542587571</v>
      </c>
      <c r="L28">
        <f t="shared" si="5"/>
        <v>40.287169853489999</v>
      </c>
      <c r="M28">
        <f t="shared" si="6"/>
        <v>0.22140498415901275</v>
      </c>
      <c r="N28">
        <f t="shared" si="7"/>
        <v>2.9539162078021239</v>
      </c>
      <c r="O28">
        <f t="shared" si="8"/>
        <v>0.21258150564554634</v>
      </c>
      <c r="P28">
        <f t="shared" si="9"/>
        <v>0.13362689566235905</v>
      </c>
      <c r="Q28">
        <f t="shared" si="10"/>
        <v>8.0525161534255236</v>
      </c>
      <c r="R28">
        <f t="shared" si="11"/>
        <v>25.090090310372844</v>
      </c>
      <c r="S28">
        <f t="shared" si="12"/>
        <v>25.038</v>
      </c>
      <c r="T28">
        <f t="shared" si="13"/>
        <v>3.1868883653007365</v>
      </c>
      <c r="U28">
        <f t="shared" si="14"/>
        <v>79.592808667809081</v>
      </c>
      <c r="V28">
        <f t="shared" si="15"/>
        <v>2.5880857163760003</v>
      </c>
      <c r="W28">
        <f t="shared" si="16"/>
        <v>3.2516577310114938</v>
      </c>
      <c r="X28">
        <f t="shared" si="17"/>
        <v>0.59880264892473622</v>
      </c>
      <c r="Y28">
        <f t="shared" si="18"/>
        <v>-56.856854667163319</v>
      </c>
      <c r="Z28">
        <f t="shared" si="19"/>
        <v>53.827017341119664</v>
      </c>
      <c r="AA28">
        <f t="shared" si="20"/>
        <v>3.8624866559703777</v>
      </c>
      <c r="AB28">
        <f t="shared" si="21"/>
        <v>8.885165483352246</v>
      </c>
      <c r="AC28">
        <v>0</v>
      </c>
      <c r="AD28">
        <v>0</v>
      </c>
      <c r="AE28">
        <f t="shared" si="22"/>
        <v>1</v>
      </c>
      <c r="AF28">
        <f t="shared" si="23"/>
        <v>0</v>
      </c>
      <c r="AG28">
        <f t="shared" si="24"/>
        <v>53907.51574216377</v>
      </c>
      <c r="AH28" t="s">
        <v>372</v>
      </c>
      <c r="AI28">
        <v>10463.700000000001</v>
      </c>
      <c r="AJ28">
        <v>750.61</v>
      </c>
      <c r="AK28">
        <v>2537.7199999999998</v>
      </c>
      <c r="AL28">
        <f t="shared" si="25"/>
        <v>1787.1099999999997</v>
      </c>
      <c r="AM28">
        <f t="shared" si="26"/>
        <v>0.7042187475371593</v>
      </c>
      <c r="AN28">
        <v>-1.3059243612710001</v>
      </c>
      <c r="AO28" t="s">
        <v>417</v>
      </c>
      <c r="AP28">
        <v>10430.5</v>
      </c>
      <c r="AQ28">
        <v>832.42895999999996</v>
      </c>
      <c r="AR28">
        <v>2757.24</v>
      </c>
      <c r="AS28">
        <f t="shared" si="27"/>
        <v>0.69809339774557166</v>
      </c>
      <c r="AT28">
        <v>0.5</v>
      </c>
      <c r="AU28">
        <f t="shared" si="28"/>
        <v>42.00727138191354</v>
      </c>
      <c r="AV28">
        <f t="shared" si="29"/>
        <v>2.4726497930040416</v>
      </c>
      <c r="AW28">
        <f t="shared" si="30"/>
        <v>14.66249940451017</v>
      </c>
      <c r="AX28">
        <f t="shared" si="31"/>
        <v>1</v>
      </c>
      <c r="AY28">
        <f t="shared" si="32"/>
        <v>8.9950478333185133E-2</v>
      </c>
      <c r="AZ28">
        <f t="shared" si="33"/>
        <v>-7.9615847731789757E-2</v>
      </c>
      <c r="BA28" t="s">
        <v>373</v>
      </c>
      <c r="BB28">
        <v>0</v>
      </c>
      <c r="BC28">
        <f t="shared" si="34"/>
        <v>2757.24</v>
      </c>
      <c r="BD28">
        <f t="shared" si="35"/>
        <v>0.69809339774557166</v>
      </c>
      <c r="BE28">
        <f t="shared" si="36"/>
        <v>-8.6502845073530565E-2</v>
      </c>
      <c r="BF28">
        <f t="shared" si="37"/>
        <v>0.95922568684809861</v>
      </c>
      <c r="BG28">
        <f t="shared" si="38"/>
        <v>-0.12283519201392193</v>
      </c>
      <c r="BH28">
        <f t="shared" si="39"/>
        <v>0</v>
      </c>
      <c r="BI28">
        <f t="shared" si="40"/>
        <v>1</v>
      </c>
      <c r="BJ28">
        <v>712</v>
      </c>
      <c r="BK28">
        <v>300</v>
      </c>
      <c r="BL28">
        <v>300</v>
      </c>
      <c r="BM28">
        <v>300</v>
      </c>
      <c r="BN28">
        <v>10430.5</v>
      </c>
      <c r="BO28">
        <v>2742.84</v>
      </c>
      <c r="BP28">
        <v>-8.6496300000000002E-3</v>
      </c>
      <c r="BQ28">
        <v>-20.41</v>
      </c>
      <c r="BR28" t="s">
        <v>373</v>
      </c>
      <c r="BS28" t="s">
        <v>373</v>
      </c>
      <c r="BT28" t="s">
        <v>373</v>
      </c>
      <c r="BU28" t="s">
        <v>373</v>
      </c>
      <c r="BV28" t="s">
        <v>373</v>
      </c>
      <c r="BW28" t="s">
        <v>373</v>
      </c>
      <c r="BX28" t="s">
        <v>373</v>
      </c>
      <c r="BY28" t="s">
        <v>373</v>
      </c>
      <c r="BZ28" t="s">
        <v>373</v>
      </c>
      <c r="CA28" t="s">
        <v>373</v>
      </c>
      <c r="CB28">
        <f t="shared" si="41"/>
        <v>49.958300000000001</v>
      </c>
      <c r="CC28">
        <f t="shared" si="42"/>
        <v>42.00727138191354</v>
      </c>
      <c r="CD28">
        <f t="shared" si="43"/>
        <v>0.84084669378088406</v>
      </c>
      <c r="CE28">
        <f t="shared" si="44"/>
        <v>0.19169338756176812</v>
      </c>
      <c r="CF28">
        <v>1600206824.5</v>
      </c>
      <c r="CG28">
        <v>396.44499999999999</v>
      </c>
      <c r="CH28">
        <v>400.02499999999998</v>
      </c>
      <c r="CI28">
        <v>25.468</v>
      </c>
      <c r="CJ28">
        <v>23.9605</v>
      </c>
      <c r="CK28">
        <v>360.464</v>
      </c>
      <c r="CL28">
        <v>23.9084</v>
      </c>
      <c r="CM28">
        <v>500.07400000000001</v>
      </c>
      <c r="CN28">
        <v>101.42100000000001</v>
      </c>
      <c r="CO28">
        <v>0.20008200000000001</v>
      </c>
      <c r="CP28">
        <v>25.376000000000001</v>
      </c>
      <c r="CQ28">
        <v>25.038</v>
      </c>
      <c r="CR28">
        <v>999.9</v>
      </c>
      <c r="CS28">
        <v>0</v>
      </c>
      <c r="CT28">
        <v>0</v>
      </c>
      <c r="CU28">
        <v>9997.5</v>
      </c>
      <c r="CV28">
        <v>0</v>
      </c>
      <c r="CW28">
        <v>1.5289399999999999E-3</v>
      </c>
      <c r="CX28">
        <v>-3.5806300000000002</v>
      </c>
      <c r="CY28">
        <v>406.80500000000001</v>
      </c>
      <c r="CZ28">
        <v>409.84500000000003</v>
      </c>
      <c r="DA28">
        <v>1.5075499999999999</v>
      </c>
      <c r="DB28">
        <v>400.02499999999998</v>
      </c>
      <c r="DC28">
        <v>23.9605</v>
      </c>
      <c r="DD28">
        <v>2.5829900000000001</v>
      </c>
      <c r="DE28">
        <v>2.4300999999999999</v>
      </c>
      <c r="DF28">
        <v>21.559100000000001</v>
      </c>
      <c r="DG28">
        <v>20.5657</v>
      </c>
      <c r="DH28">
        <v>49.958300000000001</v>
      </c>
      <c r="DI28">
        <v>0.96857499999999996</v>
      </c>
      <c r="DJ28">
        <v>3.1424899999999999E-2</v>
      </c>
      <c r="DK28">
        <v>0</v>
      </c>
      <c r="DL28">
        <v>833.58100000000002</v>
      </c>
      <c r="DM28">
        <v>4.9990300000000003</v>
      </c>
      <c r="DN28">
        <v>420.98399999999998</v>
      </c>
      <c r="DO28">
        <v>358.00599999999997</v>
      </c>
      <c r="DP28">
        <v>41.75</v>
      </c>
      <c r="DQ28">
        <v>46.811999999999998</v>
      </c>
      <c r="DR28">
        <v>44.625</v>
      </c>
      <c r="DS28">
        <v>45.811999999999998</v>
      </c>
      <c r="DT28">
        <v>44.311999999999998</v>
      </c>
      <c r="DU28">
        <v>43.55</v>
      </c>
      <c r="DV28">
        <v>1.41</v>
      </c>
      <c r="DW28">
        <v>0</v>
      </c>
      <c r="DX28">
        <v>120</v>
      </c>
      <c r="DY28">
        <v>0</v>
      </c>
      <c r="DZ28">
        <v>832.42895999999996</v>
      </c>
      <c r="EA28">
        <v>9.8793846223108304</v>
      </c>
      <c r="EB28">
        <v>-3.3083846088622701</v>
      </c>
      <c r="EC28">
        <v>421.46163999999999</v>
      </c>
      <c r="ED28">
        <v>15</v>
      </c>
      <c r="EE28">
        <v>1600206758.5</v>
      </c>
      <c r="EF28" t="s">
        <v>418</v>
      </c>
      <c r="EG28">
        <v>1600206756.5</v>
      </c>
      <c r="EH28">
        <v>1600206758.5</v>
      </c>
      <c r="EI28">
        <v>115</v>
      </c>
      <c r="EJ28">
        <v>5.6000000000000001E-2</v>
      </c>
      <c r="EK28">
        <v>4.0000000000000001E-3</v>
      </c>
      <c r="EL28">
        <v>35.981000000000002</v>
      </c>
      <c r="EM28">
        <v>1.56</v>
      </c>
      <c r="EN28">
        <v>400</v>
      </c>
      <c r="EO28">
        <v>24</v>
      </c>
      <c r="EP28">
        <v>0.67</v>
      </c>
      <c r="EQ28">
        <v>7.0000000000000007E-2</v>
      </c>
      <c r="ER28">
        <v>-5.7633924390243898</v>
      </c>
      <c r="ES28">
        <v>19.747723902438999</v>
      </c>
      <c r="ET28">
        <v>2.0928667615635401</v>
      </c>
      <c r="EU28">
        <v>0</v>
      </c>
      <c r="EV28">
        <v>1.42212829268293</v>
      </c>
      <c r="EW28">
        <v>0.70527951219512397</v>
      </c>
      <c r="EX28">
        <v>7.3004554214853301E-2</v>
      </c>
      <c r="EY28">
        <v>0</v>
      </c>
      <c r="EZ28">
        <v>0</v>
      </c>
      <c r="FA28">
        <v>2</v>
      </c>
      <c r="FB28" t="s">
        <v>382</v>
      </c>
      <c r="FC28">
        <v>2.9292699999999998</v>
      </c>
      <c r="FD28">
        <v>2.8852500000000001</v>
      </c>
      <c r="FE28">
        <v>9.0901499999999996E-2</v>
      </c>
      <c r="FF28">
        <v>9.8461699999999999E-2</v>
      </c>
      <c r="FG28">
        <v>0.11729000000000001</v>
      </c>
      <c r="FH28">
        <v>0.11550299999999999</v>
      </c>
      <c r="FI28">
        <v>28864.3</v>
      </c>
      <c r="FJ28">
        <v>29092.1</v>
      </c>
      <c r="FK28">
        <v>29436.1</v>
      </c>
      <c r="FL28">
        <v>29468.1</v>
      </c>
      <c r="FM28">
        <v>34631.199999999997</v>
      </c>
      <c r="FN28">
        <v>33305.300000000003</v>
      </c>
      <c r="FO28">
        <v>42639.7</v>
      </c>
      <c r="FP28">
        <v>40415</v>
      </c>
      <c r="FQ28">
        <v>2.0477300000000001</v>
      </c>
      <c r="FR28">
        <v>1.9335800000000001</v>
      </c>
      <c r="FS28">
        <v>-8.3334699999999998E-2</v>
      </c>
      <c r="FT28">
        <v>0</v>
      </c>
      <c r="FU28">
        <v>26.403600000000001</v>
      </c>
      <c r="FV28">
        <v>999.9</v>
      </c>
      <c r="FW28">
        <v>36.204000000000001</v>
      </c>
      <c r="FX28">
        <v>36.618000000000002</v>
      </c>
      <c r="FY28">
        <v>22.042100000000001</v>
      </c>
      <c r="FZ28">
        <v>62.656399999999998</v>
      </c>
      <c r="GA28">
        <v>35.468800000000002</v>
      </c>
      <c r="GB28">
        <v>1</v>
      </c>
      <c r="GC28">
        <v>0.436527</v>
      </c>
      <c r="GD28">
        <v>3.9786999999999999</v>
      </c>
      <c r="GE28">
        <v>20.2165</v>
      </c>
      <c r="GF28">
        <v>5.2481400000000002</v>
      </c>
      <c r="GG28">
        <v>12.0525</v>
      </c>
      <c r="GH28">
        <v>5.0238500000000004</v>
      </c>
      <c r="GI28">
        <v>3.3010000000000002</v>
      </c>
      <c r="GJ28">
        <v>9999</v>
      </c>
      <c r="GK28">
        <v>9999</v>
      </c>
      <c r="GL28">
        <v>9999</v>
      </c>
      <c r="GM28">
        <v>999.9</v>
      </c>
      <c r="GN28">
        <v>1.87805</v>
      </c>
      <c r="GO28">
        <v>1.8797299999999999</v>
      </c>
      <c r="GP28">
        <v>1.87862</v>
      </c>
      <c r="GQ28">
        <v>1.8791199999999999</v>
      </c>
      <c r="GR28">
        <v>1.88052</v>
      </c>
      <c r="GS28">
        <v>1.8751500000000001</v>
      </c>
      <c r="GT28">
        <v>1.88215</v>
      </c>
      <c r="GU28">
        <v>1.8769899999999999</v>
      </c>
      <c r="GV28">
        <v>0</v>
      </c>
      <c r="GW28">
        <v>0</v>
      </c>
      <c r="GX28">
        <v>0</v>
      </c>
      <c r="GY28">
        <v>0</v>
      </c>
      <c r="GZ28" t="s">
        <v>375</v>
      </c>
      <c r="HA28" t="s">
        <v>376</v>
      </c>
      <c r="HB28" t="s">
        <v>377</v>
      </c>
      <c r="HC28" t="s">
        <v>377</v>
      </c>
      <c r="HD28" t="s">
        <v>377</v>
      </c>
      <c r="HE28" t="s">
        <v>377</v>
      </c>
      <c r="HF28">
        <v>0</v>
      </c>
      <c r="HG28">
        <v>100</v>
      </c>
      <c r="HH28">
        <v>100</v>
      </c>
      <c r="HI28">
        <v>35.981000000000002</v>
      </c>
      <c r="HJ28">
        <v>1.5596000000000001</v>
      </c>
      <c r="HK28">
        <v>35.980899999999998</v>
      </c>
      <c r="HL28">
        <v>0</v>
      </c>
      <c r="HM28">
        <v>0</v>
      </c>
      <c r="HN28">
        <v>0</v>
      </c>
      <c r="HO28">
        <v>1.5596699999999999</v>
      </c>
      <c r="HP28">
        <v>0</v>
      </c>
      <c r="HQ28">
        <v>0</v>
      </c>
      <c r="HR28">
        <v>0</v>
      </c>
      <c r="HS28">
        <v>-1</v>
      </c>
      <c r="HT28">
        <v>-1</v>
      </c>
      <c r="HU28">
        <v>-1</v>
      </c>
      <c r="HV28">
        <v>-1</v>
      </c>
      <c r="HW28">
        <v>1.1000000000000001</v>
      </c>
      <c r="HX28">
        <v>1.1000000000000001</v>
      </c>
      <c r="HY28">
        <v>2</v>
      </c>
      <c r="HZ28">
        <v>515.77800000000002</v>
      </c>
      <c r="IA28">
        <v>494.59399999999999</v>
      </c>
      <c r="IB28">
        <v>22.060300000000002</v>
      </c>
      <c r="IC28">
        <v>32.644500000000001</v>
      </c>
      <c r="ID28">
        <v>30.0001</v>
      </c>
      <c r="IE28">
        <v>32.627600000000001</v>
      </c>
      <c r="IF28">
        <v>32.599299999999999</v>
      </c>
      <c r="IG28">
        <v>18.779599999999999</v>
      </c>
      <c r="IH28">
        <v>100</v>
      </c>
      <c r="II28">
        <v>0</v>
      </c>
      <c r="IJ28">
        <v>22.0519</v>
      </c>
      <c r="IK28">
        <v>400</v>
      </c>
      <c r="IL28">
        <v>7.0034900000000002</v>
      </c>
      <c r="IM28">
        <v>99.771000000000001</v>
      </c>
      <c r="IN28">
        <v>110.04</v>
      </c>
    </row>
    <row r="29" spans="1:248" x14ac:dyDescent="0.35">
      <c r="A29">
        <v>12</v>
      </c>
      <c r="B29">
        <v>1600206910.5</v>
      </c>
      <c r="C29">
        <v>2878.5</v>
      </c>
      <c r="D29" t="s">
        <v>419</v>
      </c>
      <c r="E29" t="s">
        <v>420</v>
      </c>
      <c r="F29">
        <v>1600206910.5</v>
      </c>
      <c r="G29">
        <f t="shared" si="0"/>
        <v>1.2720886242119859E-3</v>
      </c>
      <c r="H29">
        <f t="shared" si="1"/>
        <v>-0.53725690295596218</v>
      </c>
      <c r="I29">
        <f t="shared" si="2"/>
        <v>400.06700000000001</v>
      </c>
      <c r="J29">
        <f t="shared" si="3"/>
        <v>400.27930902602134</v>
      </c>
      <c r="K29">
        <f t="shared" si="4"/>
        <v>40.675979501401478</v>
      </c>
      <c r="L29">
        <f t="shared" si="5"/>
        <v>40.654404872396995</v>
      </c>
      <c r="M29">
        <f t="shared" si="6"/>
        <v>0.22003790268519169</v>
      </c>
      <c r="N29">
        <f t="shared" si="7"/>
        <v>2.9545334092902795</v>
      </c>
      <c r="O29">
        <f t="shared" si="8"/>
        <v>0.21132248683815769</v>
      </c>
      <c r="P29">
        <f t="shared" si="9"/>
        <v>0.13283083585013519</v>
      </c>
      <c r="Q29">
        <f t="shared" si="10"/>
        <v>1.5950760943367377E-5</v>
      </c>
      <c r="R29">
        <f t="shared" si="11"/>
        <v>24.984805755644523</v>
      </c>
      <c r="S29">
        <f t="shared" si="12"/>
        <v>25.006399999999999</v>
      </c>
      <c r="T29">
        <f t="shared" si="13"/>
        <v>3.1808910369891019</v>
      </c>
      <c r="U29">
        <f t="shared" si="14"/>
        <v>79.841890257699575</v>
      </c>
      <c r="V29">
        <f t="shared" si="15"/>
        <v>2.5865386636202996</v>
      </c>
      <c r="W29">
        <f t="shared" si="16"/>
        <v>3.2395759359803811</v>
      </c>
      <c r="X29">
        <f t="shared" si="17"/>
        <v>0.59435237336880231</v>
      </c>
      <c r="Y29">
        <f t="shared" si="18"/>
        <v>-56.099108327748581</v>
      </c>
      <c r="Z29">
        <f t="shared" si="19"/>
        <v>48.900435184629217</v>
      </c>
      <c r="AA29">
        <f t="shared" si="20"/>
        <v>3.5065726732310578</v>
      </c>
      <c r="AB29">
        <f t="shared" si="21"/>
        <v>-3.6920845191273628</v>
      </c>
      <c r="AC29">
        <v>0</v>
      </c>
      <c r="AD29">
        <v>0</v>
      </c>
      <c r="AE29">
        <f t="shared" si="22"/>
        <v>1</v>
      </c>
      <c r="AF29">
        <f t="shared" si="23"/>
        <v>0</v>
      </c>
      <c r="AG29">
        <f t="shared" si="24"/>
        <v>53936.903906144551</v>
      </c>
      <c r="AH29" t="s">
        <v>421</v>
      </c>
      <c r="AI29">
        <v>10435.6</v>
      </c>
      <c r="AJ29">
        <v>774.38461538461502</v>
      </c>
      <c r="AK29">
        <v>2893.17</v>
      </c>
      <c r="AL29">
        <f t="shared" si="25"/>
        <v>2118.7853846153848</v>
      </c>
      <c r="AM29">
        <f t="shared" si="26"/>
        <v>0.73234043786413683</v>
      </c>
      <c r="AN29">
        <v>-0.53725690295596196</v>
      </c>
      <c r="AO29" t="s">
        <v>373</v>
      </c>
      <c r="AP29" t="s">
        <v>373</v>
      </c>
      <c r="AQ29">
        <v>0</v>
      </c>
      <c r="AR29">
        <v>0</v>
      </c>
      <c r="AS29" t="e">
        <f t="shared" si="27"/>
        <v>#DIV/0!</v>
      </c>
      <c r="AT29">
        <v>0.5</v>
      </c>
      <c r="AU29">
        <f t="shared" si="28"/>
        <v>8.3967579128915986E-4</v>
      </c>
      <c r="AV29">
        <f t="shared" si="29"/>
        <v>-0.53725690295596218</v>
      </c>
      <c r="AW29" t="e">
        <f t="shared" si="30"/>
        <v>#DIV/0!</v>
      </c>
      <c r="AX29" t="e">
        <f t="shared" si="31"/>
        <v>#DIV/0!</v>
      </c>
      <c r="AY29">
        <f t="shared" si="32"/>
        <v>-2.6444087971635427E-13</v>
      </c>
      <c r="AZ29" t="e">
        <f t="shared" si="33"/>
        <v>#DIV/0!</v>
      </c>
      <c r="BA29" t="s">
        <v>373</v>
      </c>
      <c r="BB29">
        <v>0</v>
      </c>
      <c r="BC29">
        <f t="shared" si="34"/>
        <v>0</v>
      </c>
      <c r="BD29" t="e">
        <f t="shared" si="35"/>
        <v>#DIV/0!</v>
      </c>
      <c r="BE29">
        <f t="shared" si="36"/>
        <v>1</v>
      </c>
      <c r="BF29">
        <f t="shared" si="37"/>
        <v>0</v>
      </c>
      <c r="BG29">
        <f t="shared" si="38"/>
        <v>1.3654851600390789</v>
      </c>
      <c r="BH29" t="e">
        <f t="shared" si="39"/>
        <v>#DIV/0!</v>
      </c>
      <c r="BI29" t="e">
        <f t="shared" si="40"/>
        <v>#DIV/0!</v>
      </c>
      <c r="BJ29">
        <v>713</v>
      </c>
      <c r="BK29">
        <v>300</v>
      </c>
      <c r="BL29">
        <v>300</v>
      </c>
      <c r="BM29">
        <v>300</v>
      </c>
      <c r="BN29">
        <v>10435.6</v>
      </c>
      <c r="BO29">
        <v>2891.34</v>
      </c>
      <c r="BP29">
        <v>-8.6899500000000001E-3</v>
      </c>
      <c r="BQ29">
        <v>-14.15</v>
      </c>
      <c r="BR29" t="s">
        <v>373</v>
      </c>
      <c r="BS29" t="s">
        <v>373</v>
      </c>
      <c r="BT29" t="s">
        <v>373</v>
      </c>
      <c r="BU29" t="s">
        <v>373</v>
      </c>
      <c r="BV29" t="s">
        <v>373</v>
      </c>
      <c r="BW29" t="s">
        <v>373</v>
      </c>
      <c r="BX29" t="s">
        <v>373</v>
      </c>
      <c r="BY29" t="s">
        <v>373</v>
      </c>
      <c r="BZ29" t="s">
        <v>373</v>
      </c>
      <c r="CA29" t="s">
        <v>373</v>
      </c>
      <c r="CB29">
        <f t="shared" si="41"/>
        <v>9.9980699999999995E-3</v>
      </c>
      <c r="CC29">
        <f t="shared" si="42"/>
        <v>8.3967579128915986E-4</v>
      </c>
      <c r="CD29">
        <f t="shared" si="43"/>
        <v>8.398378799999999E-2</v>
      </c>
      <c r="CE29">
        <f t="shared" si="44"/>
        <v>1.8996332999999997E-2</v>
      </c>
      <c r="CF29">
        <v>1600206910.5</v>
      </c>
      <c r="CG29">
        <v>400.06700000000001</v>
      </c>
      <c r="CH29">
        <v>400.03300000000002</v>
      </c>
      <c r="CI29">
        <v>25.453299999999999</v>
      </c>
      <c r="CJ29">
        <v>23.965800000000002</v>
      </c>
      <c r="CK29">
        <v>364.13400000000001</v>
      </c>
      <c r="CL29">
        <v>23.896000000000001</v>
      </c>
      <c r="CM29">
        <v>500.05099999999999</v>
      </c>
      <c r="CN29">
        <v>101.419</v>
      </c>
      <c r="CO29">
        <v>0.199991</v>
      </c>
      <c r="CP29">
        <v>25.313400000000001</v>
      </c>
      <c r="CQ29">
        <v>25.006399999999999</v>
      </c>
      <c r="CR29">
        <v>999.9</v>
      </c>
      <c r="CS29">
        <v>0</v>
      </c>
      <c r="CT29">
        <v>0</v>
      </c>
      <c r="CU29">
        <v>10001.200000000001</v>
      </c>
      <c r="CV29">
        <v>0</v>
      </c>
      <c r="CW29">
        <v>1.5289399999999999E-3</v>
      </c>
      <c r="CX29">
        <v>3.44543E-2</v>
      </c>
      <c r="CY29">
        <v>410.51600000000002</v>
      </c>
      <c r="CZ29">
        <v>409.85500000000002</v>
      </c>
      <c r="DA29">
        <v>1.4875</v>
      </c>
      <c r="DB29">
        <v>400.03300000000002</v>
      </c>
      <c r="DC29">
        <v>23.965800000000002</v>
      </c>
      <c r="DD29">
        <v>2.5814300000000001</v>
      </c>
      <c r="DE29">
        <v>2.4305699999999999</v>
      </c>
      <c r="DF29">
        <v>21.549299999999999</v>
      </c>
      <c r="DG29">
        <v>20.568899999999999</v>
      </c>
      <c r="DH29">
        <v>9.9980699999999995E-3</v>
      </c>
      <c r="DI29">
        <v>0</v>
      </c>
      <c r="DJ29">
        <v>0</v>
      </c>
      <c r="DK29">
        <v>0</v>
      </c>
      <c r="DL29">
        <v>769.3</v>
      </c>
      <c r="DM29">
        <v>9.9980699999999995E-3</v>
      </c>
      <c r="DN29">
        <v>23.25</v>
      </c>
      <c r="DO29">
        <v>-2.2999999999999998</v>
      </c>
      <c r="DP29">
        <v>41.436999999999998</v>
      </c>
      <c r="DQ29">
        <v>46.561999999999998</v>
      </c>
      <c r="DR29">
        <v>44.375</v>
      </c>
      <c r="DS29">
        <v>45.5</v>
      </c>
      <c r="DT29">
        <v>43.811999999999998</v>
      </c>
      <c r="DU29">
        <v>0</v>
      </c>
      <c r="DV29">
        <v>0</v>
      </c>
      <c r="DW29">
        <v>0</v>
      </c>
      <c r="DX29">
        <v>85.799999952316298</v>
      </c>
      <c r="DY29">
        <v>0</v>
      </c>
      <c r="DZ29">
        <v>774.38461538461502</v>
      </c>
      <c r="EA29">
        <v>-30.806837305961299</v>
      </c>
      <c r="EB29">
        <v>3.7846154113258001</v>
      </c>
      <c r="EC29">
        <v>14.6076923076923</v>
      </c>
      <c r="ED29">
        <v>15</v>
      </c>
      <c r="EE29">
        <v>1600206879</v>
      </c>
      <c r="EF29" t="s">
        <v>422</v>
      </c>
      <c r="EG29">
        <v>1600206879</v>
      </c>
      <c r="EH29">
        <v>1600206874</v>
      </c>
      <c r="EI29">
        <v>116</v>
      </c>
      <c r="EJ29">
        <v>-4.8000000000000001E-2</v>
      </c>
      <c r="EK29">
        <v>-2E-3</v>
      </c>
      <c r="EL29">
        <v>35.933</v>
      </c>
      <c r="EM29">
        <v>1.5569999999999999</v>
      </c>
      <c r="EN29">
        <v>400</v>
      </c>
      <c r="EO29">
        <v>24</v>
      </c>
      <c r="EP29">
        <v>0.47</v>
      </c>
      <c r="EQ29">
        <v>0.09</v>
      </c>
      <c r="ER29">
        <v>-1.1097955609756099E-3</v>
      </c>
      <c r="ES29">
        <v>-4.39472579372822E-2</v>
      </c>
      <c r="ET29">
        <v>2.3581698411763601E-2</v>
      </c>
      <c r="EU29">
        <v>1</v>
      </c>
      <c r="EV29">
        <v>1.48531073170732</v>
      </c>
      <c r="EW29">
        <v>0.46469728222996698</v>
      </c>
      <c r="EX29">
        <v>7.2052770613787898E-2</v>
      </c>
      <c r="EY29">
        <v>1</v>
      </c>
      <c r="EZ29">
        <v>2</v>
      </c>
      <c r="FA29">
        <v>2</v>
      </c>
      <c r="FB29" t="s">
        <v>374</v>
      </c>
      <c r="FC29">
        <v>2.9292199999999999</v>
      </c>
      <c r="FD29">
        <v>2.8851900000000001</v>
      </c>
      <c r="FE29">
        <v>9.1633800000000001E-2</v>
      </c>
      <c r="FF29">
        <v>9.8460699999999998E-2</v>
      </c>
      <c r="FG29">
        <v>0.117246</v>
      </c>
      <c r="FH29">
        <v>0.115518</v>
      </c>
      <c r="FI29">
        <v>28842.799999999999</v>
      </c>
      <c r="FJ29">
        <v>29092.1</v>
      </c>
      <c r="FK29">
        <v>29437.8</v>
      </c>
      <c r="FL29">
        <v>29468.1</v>
      </c>
      <c r="FM29">
        <v>34635.1</v>
      </c>
      <c r="FN29">
        <v>33305</v>
      </c>
      <c r="FO29">
        <v>42642.3</v>
      </c>
      <c r="FP29">
        <v>40415.4</v>
      </c>
      <c r="FQ29">
        <v>2.0476700000000001</v>
      </c>
      <c r="FR29">
        <v>1.93397</v>
      </c>
      <c r="FS29">
        <v>-8.5216E-2</v>
      </c>
      <c r="FT29">
        <v>0</v>
      </c>
      <c r="FU29">
        <v>26.402799999999999</v>
      </c>
      <c r="FV29">
        <v>999.9</v>
      </c>
      <c r="FW29">
        <v>36.113</v>
      </c>
      <c r="FX29">
        <v>36.607999999999997</v>
      </c>
      <c r="FY29">
        <v>21.975200000000001</v>
      </c>
      <c r="FZ29">
        <v>62.666499999999999</v>
      </c>
      <c r="GA29">
        <v>35.068100000000001</v>
      </c>
      <c r="GB29">
        <v>1</v>
      </c>
      <c r="GC29">
        <v>0.43619400000000003</v>
      </c>
      <c r="GD29">
        <v>4.0207699999999997</v>
      </c>
      <c r="GE29">
        <v>20.2165</v>
      </c>
      <c r="GF29">
        <v>5.24709</v>
      </c>
      <c r="GG29">
        <v>12.052899999999999</v>
      </c>
      <c r="GH29">
        <v>5.0245499999999996</v>
      </c>
      <c r="GI29">
        <v>3.3010000000000002</v>
      </c>
      <c r="GJ29">
        <v>9999</v>
      </c>
      <c r="GK29">
        <v>9999</v>
      </c>
      <c r="GL29">
        <v>9999</v>
      </c>
      <c r="GM29">
        <v>999.9</v>
      </c>
      <c r="GN29">
        <v>1.87805</v>
      </c>
      <c r="GO29">
        <v>1.87967</v>
      </c>
      <c r="GP29">
        <v>1.8785400000000001</v>
      </c>
      <c r="GQ29">
        <v>1.8791100000000001</v>
      </c>
      <c r="GR29">
        <v>1.88049</v>
      </c>
      <c r="GS29">
        <v>1.8751500000000001</v>
      </c>
      <c r="GT29">
        <v>1.88208</v>
      </c>
      <c r="GU29">
        <v>1.8769800000000001</v>
      </c>
      <c r="GV29">
        <v>0</v>
      </c>
      <c r="GW29">
        <v>0</v>
      </c>
      <c r="GX29">
        <v>0</v>
      </c>
      <c r="GY29">
        <v>0</v>
      </c>
      <c r="GZ29" t="s">
        <v>375</v>
      </c>
      <c r="HA29" t="s">
        <v>376</v>
      </c>
      <c r="HB29" t="s">
        <v>377</v>
      </c>
      <c r="HC29" t="s">
        <v>377</v>
      </c>
      <c r="HD29" t="s">
        <v>377</v>
      </c>
      <c r="HE29" t="s">
        <v>377</v>
      </c>
      <c r="HF29">
        <v>0</v>
      </c>
      <c r="HG29">
        <v>100</v>
      </c>
      <c r="HH29">
        <v>100</v>
      </c>
      <c r="HI29">
        <v>35.933</v>
      </c>
      <c r="HJ29">
        <v>1.5572999999999999</v>
      </c>
      <c r="HK29">
        <v>35.9328</v>
      </c>
      <c r="HL29">
        <v>0</v>
      </c>
      <c r="HM29">
        <v>0</v>
      </c>
      <c r="HN29">
        <v>0</v>
      </c>
      <c r="HO29">
        <v>1.557285</v>
      </c>
      <c r="HP29">
        <v>0</v>
      </c>
      <c r="HQ29">
        <v>0</v>
      </c>
      <c r="HR29">
        <v>0</v>
      </c>
      <c r="HS29">
        <v>-1</v>
      </c>
      <c r="HT29">
        <v>-1</v>
      </c>
      <c r="HU29">
        <v>-1</v>
      </c>
      <c r="HV29">
        <v>-1</v>
      </c>
      <c r="HW29">
        <v>0.5</v>
      </c>
      <c r="HX29">
        <v>0.6</v>
      </c>
      <c r="HY29">
        <v>2</v>
      </c>
      <c r="HZ29">
        <v>515.72199999999998</v>
      </c>
      <c r="IA29">
        <v>494.86599999999999</v>
      </c>
      <c r="IB29">
        <v>22.1113</v>
      </c>
      <c r="IC29">
        <v>32.634</v>
      </c>
      <c r="ID29">
        <v>30.000800000000002</v>
      </c>
      <c r="IE29">
        <v>32.6248</v>
      </c>
      <c r="IF29">
        <v>32.599299999999999</v>
      </c>
      <c r="IG29">
        <v>18.779900000000001</v>
      </c>
      <c r="IH29">
        <v>100</v>
      </c>
      <c r="II29">
        <v>0</v>
      </c>
      <c r="IJ29">
        <v>22.090900000000001</v>
      </c>
      <c r="IK29">
        <v>400</v>
      </c>
      <c r="IL29">
        <v>7.0034900000000002</v>
      </c>
      <c r="IM29">
        <v>99.777100000000004</v>
      </c>
      <c r="IN29">
        <v>110.041</v>
      </c>
    </row>
    <row r="30" spans="1:248" x14ac:dyDescent="0.35">
      <c r="A30">
        <v>13</v>
      </c>
      <c r="B30">
        <v>1600208148.0999999</v>
      </c>
      <c r="C30">
        <v>4116.0999999046298</v>
      </c>
      <c r="D30" t="s">
        <v>423</v>
      </c>
      <c r="E30" t="s">
        <v>424</v>
      </c>
      <c r="F30">
        <v>1600208148.0999999</v>
      </c>
      <c r="G30">
        <f t="shared" si="0"/>
        <v>6.1493562568169173E-4</v>
      </c>
      <c r="H30">
        <f t="shared" si="1"/>
        <v>-0.70797637827159954</v>
      </c>
      <c r="I30">
        <f t="shared" si="2"/>
        <v>400.52300000000002</v>
      </c>
      <c r="J30">
        <f t="shared" si="3"/>
        <v>407.49649596098982</v>
      </c>
      <c r="K30">
        <f t="shared" si="4"/>
        <v>41.411807359742326</v>
      </c>
      <c r="L30">
        <f t="shared" si="5"/>
        <v>40.703126244143</v>
      </c>
      <c r="M30">
        <f t="shared" si="6"/>
        <v>0.10725343956049933</v>
      </c>
      <c r="N30">
        <f t="shared" si="7"/>
        <v>2.9559762726151169</v>
      </c>
      <c r="O30">
        <f t="shared" si="8"/>
        <v>0.10513748858784529</v>
      </c>
      <c r="P30">
        <f t="shared" si="9"/>
        <v>6.5897563243227403E-2</v>
      </c>
      <c r="Q30">
        <f t="shared" si="10"/>
        <v>1.5950760943367377E-5</v>
      </c>
      <c r="R30">
        <f t="shared" si="11"/>
        <v>24.466054376717171</v>
      </c>
      <c r="S30">
        <f t="shared" si="12"/>
        <v>24.492100000000001</v>
      </c>
      <c r="T30">
        <f t="shared" si="13"/>
        <v>3.0846596704089717</v>
      </c>
      <c r="U30">
        <f t="shared" si="14"/>
        <v>80.617862643140199</v>
      </c>
      <c r="V30">
        <f t="shared" si="15"/>
        <v>2.5066198197414002</v>
      </c>
      <c r="W30">
        <f t="shared" si="16"/>
        <v>3.1092610713795565</v>
      </c>
      <c r="X30">
        <f t="shared" si="17"/>
        <v>0.57803985066757146</v>
      </c>
      <c r="Y30">
        <f t="shared" si="18"/>
        <v>-27.118661092562604</v>
      </c>
      <c r="Z30">
        <f t="shared" si="19"/>
        <v>21.163352325065173</v>
      </c>
      <c r="AA30">
        <f t="shared" si="20"/>
        <v>1.507689221587472</v>
      </c>
      <c r="AB30">
        <f t="shared" si="21"/>
        <v>-4.4476035951490154</v>
      </c>
      <c r="AC30">
        <v>0</v>
      </c>
      <c r="AD30">
        <v>0</v>
      </c>
      <c r="AE30">
        <f t="shared" si="22"/>
        <v>1</v>
      </c>
      <c r="AF30">
        <f t="shared" si="23"/>
        <v>0</v>
      </c>
      <c r="AG30">
        <f t="shared" si="24"/>
        <v>54104.274832723837</v>
      </c>
      <c r="AH30" t="s">
        <v>425</v>
      </c>
      <c r="AI30">
        <v>10443.299999999999</v>
      </c>
      <c r="AJ30">
        <v>726.32600000000002</v>
      </c>
      <c r="AK30">
        <v>3359.02</v>
      </c>
      <c r="AL30">
        <f t="shared" si="25"/>
        <v>2632.694</v>
      </c>
      <c r="AM30">
        <f t="shared" si="26"/>
        <v>0.78376848009240785</v>
      </c>
      <c r="AN30">
        <v>-0.70797637827159998</v>
      </c>
      <c r="AO30" t="s">
        <v>373</v>
      </c>
      <c r="AP30" t="s">
        <v>373</v>
      </c>
      <c r="AQ30">
        <v>0</v>
      </c>
      <c r="AR30">
        <v>0</v>
      </c>
      <c r="AS30" t="e">
        <f t="shared" si="27"/>
        <v>#DIV/0!</v>
      </c>
      <c r="AT30">
        <v>0.5</v>
      </c>
      <c r="AU30">
        <f t="shared" si="28"/>
        <v>8.3967579128915986E-4</v>
      </c>
      <c r="AV30">
        <f t="shared" si="29"/>
        <v>-0.70797637827159954</v>
      </c>
      <c r="AW30" t="e">
        <f t="shared" si="30"/>
        <v>#DIV/0!</v>
      </c>
      <c r="AX30" t="e">
        <f t="shared" si="31"/>
        <v>#DIV/0!</v>
      </c>
      <c r="AY30">
        <f t="shared" si="32"/>
        <v>5.2888175943270854E-13</v>
      </c>
      <c r="AZ30" t="e">
        <f t="shared" si="33"/>
        <v>#DIV/0!</v>
      </c>
      <c r="BA30" t="s">
        <v>373</v>
      </c>
      <c r="BB30">
        <v>0</v>
      </c>
      <c r="BC30">
        <f t="shared" si="34"/>
        <v>0</v>
      </c>
      <c r="BD30" t="e">
        <f t="shared" si="35"/>
        <v>#DIV/0!</v>
      </c>
      <c r="BE30">
        <f t="shared" si="36"/>
        <v>1</v>
      </c>
      <c r="BF30">
        <f t="shared" si="37"/>
        <v>0</v>
      </c>
      <c r="BG30">
        <f t="shared" si="38"/>
        <v>1.2758869811683393</v>
      </c>
      <c r="BH30" t="e">
        <f t="shared" si="39"/>
        <v>#DIV/0!</v>
      </c>
      <c r="BI30" t="e">
        <f t="shared" si="40"/>
        <v>#DIV/0!</v>
      </c>
      <c r="BJ30">
        <v>714</v>
      </c>
      <c r="BK30">
        <v>300</v>
      </c>
      <c r="BL30">
        <v>300</v>
      </c>
      <c r="BM30">
        <v>300</v>
      </c>
      <c r="BN30">
        <v>10443.299999999999</v>
      </c>
      <c r="BO30">
        <v>3318.58</v>
      </c>
      <c r="BP30">
        <v>-8.7007200000000003E-3</v>
      </c>
      <c r="BQ30">
        <v>20.05</v>
      </c>
      <c r="BR30" t="s">
        <v>373</v>
      </c>
      <c r="BS30" t="s">
        <v>373</v>
      </c>
      <c r="BT30" t="s">
        <v>373</v>
      </c>
      <c r="BU30" t="s">
        <v>373</v>
      </c>
      <c r="BV30" t="s">
        <v>373</v>
      </c>
      <c r="BW30" t="s">
        <v>373</v>
      </c>
      <c r="BX30" t="s">
        <v>373</v>
      </c>
      <c r="BY30" t="s">
        <v>373</v>
      </c>
      <c r="BZ30" t="s">
        <v>373</v>
      </c>
      <c r="CA30" t="s">
        <v>373</v>
      </c>
      <c r="CB30">
        <f t="shared" si="41"/>
        <v>9.9980699999999995E-3</v>
      </c>
      <c r="CC30">
        <f t="shared" si="42"/>
        <v>8.3967579128915986E-4</v>
      </c>
      <c r="CD30">
        <f t="shared" si="43"/>
        <v>8.398378799999999E-2</v>
      </c>
      <c r="CE30">
        <f t="shared" si="44"/>
        <v>1.8996332999999997E-2</v>
      </c>
      <c r="CF30">
        <v>1600208148.0999999</v>
      </c>
      <c r="CG30">
        <v>400.52300000000002</v>
      </c>
      <c r="CH30">
        <v>399.96899999999999</v>
      </c>
      <c r="CI30">
        <v>24.665400000000002</v>
      </c>
      <c r="CJ30">
        <v>23.945699999999999</v>
      </c>
      <c r="CK30">
        <v>364.57900000000001</v>
      </c>
      <c r="CL30">
        <v>23.104399999999998</v>
      </c>
      <c r="CM30">
        <v>500.01499999999999</v>
      </c>
      <c r="CN30">
        <v>101.425</v>
      </c>
      <c r="CO30">
        <v>0.19994100000000001</v>
      </c>
      <c r="CP30">
        <v>24.6249</v>
      </c>
      <c r="CQ30">
        <v>24.492100000000001</v>
      </c>
      <c r="CR30">
        <v>999.9</v>
      </c>
      <c r="CS30">
        <v>0</v>
      </c>
      <c r="CT30">
        <v>0</v>
      </c>
      <c r="CU30">
        <v>10008.799999999999</v>
      </c>
      <c r="CV30">
        <v>0</v>
      </c>
      <c r="CW30">
        <v>1.5289399999999999E-3</v>
      </c>
      <c r="CX30">
        <v>0.54232800000000003</v>
      </c>
      <c r="CY30">
        <v>410.63900000000001</v>
      </c>
      <c r="CZ30">
        <v>409.78199999999998</v>
      </c>
      <c r="DA30">
        <v>0.71597100000000002</v>
      </c>
      <c r="DB30">
        <v>399.96899999999999</v>
      </c>
      <c r="DC30">
        <v>23.945699999999999</v>
      </c>
      <c r="DD30">
        <v>2.5013100000000001</v>
      </c>
      <c r="DE30">
        <v>2.42869</v>
      </c>
      <c r="DF30">
        <v>21.035</v>
      </c>
      <c r="DG30">
        <v>20.5564</v>
      </c>
      <c r="DH30">
        <v>9.9980699999999995E-3</v>
      </c>
      <c r="DI30">
        <v>0</v>
      </c>
      <c r="DJ30">
        <v>0</v>
      </c>
      <c r="DK30">
        <v>0</v>
      </c>
      <c r="DL30">
        <v>736.45</v>
      </c>
      <c r="DM30">
        <v>9.9980699999999995E-3</v>
      </c>
      <c r="DN30">
        <v>-0.6</v>
      </c>
      <c r="DO30">
        <v>-3.65</v>
      </c>
      <c r="DP30">
        <v>38.875</v>
      </c>
      <c r="DQ30">
        <v>44.125</v>
      </c>
      <c r="DR30">
        <v>41.75</v>
      </c>
      <c r="DS30">
        <v>43.375</v>
      </c>
      <c r="DT30">
        <v>41.436999999999998</v>
      </c>
      <c r="DU30">
        <v>0</v>
      </c>
      <c r="DV30">
        <v>0</v>
      </c>
      <c r="DW30">
        <v>0</v>
      </c>
      <c r="DX30">
        <v>1237.4000000953699</v>
      </c>
      <c r="DY30">
        <v>0</v>
      </c>
      <c r="DZ30">
        <v>726.32600000000002</v>
      </c>
      <c r="EA30">
        <v>28.484615474175101</v>
      </c>
      <c r="EB30">
        <v>-14.080769213346301</v>
      </c>
      <c r="EC30">
        <v>6.84</v>
      </c>
      <c r="ED30">
        <v>15</v>
      </c>
      <c r="EE30">
        <v>1600208177.0999999</v>
      </c>
      <c r="EF30" t="s">
        <v>426</v>
      </c>
      <c r="EG30">
        <v>1600208177.0999999</v>
      </c>
      <c r="EH30">
        <v>1600208167.5999999</v>
      </c>
      <c r="EI30">
        <v>117</v>
      </c>
      <c r="EJ30">
        <v>1.0999999999999999E-2</v>
      </c>
      <c r="EK30">
        <v>4.0000000000000001E-3</v>
      </c>
      <c r="EL30">
        <v>35.944000000000003</v>
      </c>
      <c r="EM30">
        <v>1.5609999999999999</v>
      </c>
      <c r="EN30">
        <v>400</v>
      </c>
      <c r="EO30">
        <v>24</v>
      </c>
      <c r="EP30">
        <v>0.46</v>
      </c>
      <c r="EQ30">
        <v>0.23</v>
      </c>
      <c r="ER30">
        <v>0.52054504878048802</v>
      </c>
      <c r="ES30">
        <v>3.7568487804878301E-2</v>
      </c>
      <c r="ET30">
        <v>1.6881754022484399E-2</v>
      </c>
      <c r="EU30">
        <v>1</v>
      </c>
      <c r="EV30">
        <v>0.71873073170731705</v>
      </c>
      <c r="EW30">
        <v>-2.6514898954703998E-2</v>
      </c>
      <c r="EX30">
        <v>2.8304278141203102E-3</v>
      </c>
      <c r="EY30">
        <v>1</v>
      </c>
      <c r="EZ30">
        <v>2</v>
      </c>
      <c r="FA30">
        <v>2</v>
      </c>
      <c r="FB30" t="s">
        <v>374</v>
      </c>
      <c r="FC30">
        <v>2.9293499999999999</v>
      </c>
      <c r="FD30">
        <v>2.8852099999999998</v>
      </c>
      <c r="FE30">
        <v>9.1756900000000002E-2</v>
      </c>
      <c r="FF30">
        <v>9.8489699999999999E-2</v>
      </c>
      <c r="FG30">
        <v>0.114554</v>
      </c>
      <c r="FH30">
        <v>0.115495</v>
      </c>
      <c r="FI30">
        <v>28845.599999999999</v>
      </c>
      <c r="FJ30">
        <v>29101.1</v>
      </c>
      <c r="FK30">
        <v>29443.599999999999</v>
      </c>
      <c r="FL30">
        <v>29476.9</v>
      </c>
      <c r="FM30">
        <v>34746.800000000003</v>
      </c>
      <c r="FN30">
        <v>33316.6</v>
      </c>
      <c r="FO30">
        <v>42649.599999999999</v>
      </c>
      <c r="FP30">
        <v>40428.199999999997</v>
      </c>
      <c r="FQ30">
        <v>2.04942</v>
      </c>
      <c r="FR30">
        <v>1.93675</v>
      </c>
      <c r="FS30">
        <v>-9.1753899999999999E-2</v>
      </c>
      <c r="FT30">
        <v>0</v>
      </c>
      <c r="FU30">
        <v>25.9968</v>
      </c>
      <c r="FV30">
        <v>999.9</v>
      </c>
      <c r="FW30">
        <v>35.85</v>
      </c>
      <c r="FX30">
        <v>36.637999999999998</v>
      </c>
      <c r="FY30">
        <v>21.849399999999999</v>
      </c>
      <c r="FZ30">
        <v>62.698599999999999</v>
      </c>
      <c r="GA30">
        <v>35.416699999999999</v>
      </c>
      <c r="GB30">
        <v>1</v>
      </c>
      <c r="GC30">
        <v>0.42270099999999999</v>
      </c>
      <c r="GD30">
        <v>3.9657300000000002</v>
      </c>
      <c r="GE30">
        <v>20.216899999999999</v>
      </c>
      <c r="GF30">
        <v>5.2449899999999996</v>
      </c>
      <c r="GG30">
        <v>12.0519</v>
      </c>
      <c r="GH30">
        <v>5.0231500000000002</v>
      </c>
      <c r="GI30">
        <v>3.3002500000000001</v>
      </c>
      <c r="GJ30">
        <v>9999</v>
      </c>
      <c r="GK30">
        <v>9999</v>
      </c>
      <c r="GL30">
        <v>9999</v>
      </c>
      <c r="GM30">
        <v>999.9</v>
      </c>
      <c r="GN30">
        <v>1.87802</v>
      </c>
      <c r="GO30">
        <v>1.8795900000000001</v>
      </c>
      <c r="GP30">
        <v>1.8785099999999999</v>
      </c>
      <c r="GQ30">
        <v>1.87906</v>
      </c>
      <c r="GR30">
        <v>1.88045</v>
      </c>
      <c r="GS30">
        <v>1.8750199999999999</v>
      </c>
      <c r="GT30">
        <v>1.88202</v>
      </c>
      <c r="GU30">
        <v>1.8769100000000001</v>
      </c>
      <c r="GV30">
        <v>0</v>
      </c>
      <c r="GW30">
        <v>0</v>
      </c>
      <c r="GX30">
        <v>0</v>
      </c>
      <c r="GY30">
        <v>0</v>
      </c>
      <c r="GZ30" t="s">
        <v>375</v>
      </c>
      <c r="HA30" t="s">
        <v>376</v>
      </c>
      <c r="HB30" t="s">
        <v>377</v>
      </c>
      <c r="HC30" t="s">
        <v>377</v>
      </c>
      <c r="HD30" t="s">
        <v>377</v>
      </c>
      <c r="HE30" t="s">
        <v>377</v>
      </c>
      <c r="HF30">
        <v>0</v>
      </c>
      <c r="HG30">
        <v>100</v>
      </c>
      <c r="HH30">
        <v>100</v>
      </c>
      <c r="HI30">
        <v>35.944000000000003</v>
      </c>
      <c r="HJ30">
        <v>1.5609999999999999</v>
      </c>
      <c r="HK30">
        <v>35.9328</v>
      </c>
      <c r="HL30">
        <v>0</v>
      </c>
      <c r="HM30">
        <v>0</v>
      </c>
      <c r="HN30">
        <v>0</v>
      </c>
      <c r="HO30">
        <v>1.557285</v>
      </c>
      <c r="HP30">
        <v>0</v>
      </c>
      <c r="HQ30">
        <v>0</v>
      </c>
      <c r="HR30">
        <v>0</v>
      </c>
      <c r="HS30">
        <v>-1</v>
      </c>
      <c r="HT30">
        <v>-1</v>
      </c>
      <c r="HU30">
        <v>-1</v>
      </c>
      <c r="HV30">
        <v>-1</v>
      </c>
      <c r="HW30">
        <v>21.2</v>
      </c>
      <c r="HX30">
        <v>21.2</v>
      </c>
      <c r="HY30">
        <v>2</v>
      </c>
      <c r="HZ30">
        <v>515.67399999999998</v>
      </c>
      <c r="IA30">
        <v>495.59800000000001</v>
      </c>
      <c r="IB30">
        <v>21.5382</v>
      </c>
      <c r="IC30">
        <v>32.446899999999999</v>
      </c>
      <c r="ID30">
        <v>30</v>
      </c>
      <c r="IE30">
        <v>32.478499999999997</v>
      </c>
      <c r="IF30">
        <v>32.459600000000002</v>
      </c>
      <c r="IG30">
        <v>18.782800000000002</v>
      </c>
      <c r="IH30">
        <v>100</v>
      </c>
      <c r="II30">
        <v>0</v>
      </c>
      <c r="IJ30">
        <v>21.539400000000001</v>
      </c>
      <c r="IK30">
        <v>400</v>
      </c>
      <c r="IL30">
        <v>7.0034900000000002</v>
      </c>
      <c r="IM30">
        <v>99.795000000000002</v>
      </c>
      <c r="IN30">
        <v>110.075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/>
  </sheetViews>
  <sheetFormatPr defaultRowHeight="14.5" x14ac:dyDescent="0.35"/>
  <sheetData>
    <row r="1" spans="1:2" x14ac:dyDescent="0.35">
      <c r="A1" t="s">
        <v>0</v>
      </c>
      <c r="B1" t="s">
        <v>1</v>
      </c>
    </row>
    <row r="2" spans="1:2" x14ac:dyDescent="0.35">
      <c r="A2" t="s">
        <v>2</v>
      </c>
      <c r="B2" t="s">
        <v>3</v>
      </c>
    </row>
    <row r="3" spans="1:2" x14ac:dyDescent="0.35">
      <c r="A3" t="s">
        <v>4</v>
      </c>
      <c r="B3" t="s">
        <v>5</v>
      </c>
    </row>
    <row r="4" spans="1:2" x14ac:dyDescent="0.35">
      <c r="A4" t="s">
        <v>6</v>
      </c>
      <c r="B4" t="s">
        <v>7</v>
      </c>
    </row>
    <row r="5" spans="1:2" x14ac:dyDescent="0.35">
      <c r="A5" t="s">
        <v>8</v>
      </c>
      <c r="B5" t="s">
        <v>9</v>
      </c>
    </row>
    <row r="6" spans="1:2" x14ac:dyDescent="0.35">
      <c r="A6" t="s">
        <v>10</v>
      </c>
      <c r="B6" t="s">
        <v>11</v>
      </c>
    </row>
    <row r="7" spans="1:2" x14ac:dyDescent="0.35">
      <c r="A7" t="s">
        <v>12</v>
      </c>
      <c r="B7" t="s">
        <v>13</v>
      </c>
    </row>
    <row r="8" spans="1:2" x14ac:dyDescent="0.35">
      <c r="A8" t="s">
        <v>14</v>
      </c>
      <c r="B8" t="s">
        <v>15</v>
      </c>
    </row>
    <row r="9" spans="1:2" x14ac:dyDescent="0.35">
      <c r="A9" t="s">
        <v>16</v>
      </c>
      <c r="B9" t="s">
        <v>17</v>
      </c>
    </row>
    <row r="10" spans="1:2" x14ac:dyDescent="0.35">
      <c r="A10" t="s">
        <v>18</v>
      </c>
      <c r="B10" t="s">
        <v>19</v>
      </c>
    </row>
    <row r="11" spans="1:2" x14ac:dyDescent="0.35">
      <c r="A11" t="s">
        <v>20</v>
      </c>
      <c r="B11" t="s">
        <v>19</v>
      </c>
    </row>
    <row r="12" spans="1:2" x14ac:dyDescent="0.35">
      <c r="A12" t="s">
        <v>21</v>
      </c>
      <c r="B12" t="s">
        <v>17</v>
      </c>
    </row>
    <row r="13" spans="1:2" x14ac:dyDescent="0.35">
      <c r="A13" t="s">
        <v>22</v>
      </c>
      <c r="B13" t="s">
        <v>11</v>
      </c>
    </row>
    <row r="14" spans="1:2" x14ac:dyDescent="0.35">
      <c r="A14" t="s">
        <v>23</v>
      </c>
      <c r="B14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Measurements</vt:lpstr>
      <vt:lpstr>Remarks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Stevens</dc:creator>
  <cp:lastModifiedBy>James Stevens</cp:lastModifiedBy>
  <dcterms:created xsi:type="dcterms:W3CDTF">2020-09-15T17:15:23Z</dcterms:created>
  <dcterms:modified xsi:type="dcterms:W3CDTF">2020-09-21T13:57:33Z</dcterms:modified>
</cp:coreProperties>
</file>